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dies\Desktop\"/>
    </mc:Choice>
  </mc:AlternateContent>
  <xr:revisionPtr revIDLastSave="0" documentId="13_ncr:1_{31461125-3C49-4F3A-A978-3DB5E4AA6FDC}" xr6:coauthVersionLast="36" xr6:coauthVersionMax="36" xr10:uidLastSave="{00000000-0000-0000-0000-000000000000}"/>
  <bookViews>
    <workbookView xWindow="0" yWindow="0" windowWidth="28800" windowHeight="12225" xr2:uid="{DF5AE329-BF5E-48AE-A18E-2363E69A11EF}"/>
  </bookViews>
  <sheets>
    <sheet name="Annual Summary Template" sheetId="1" r:id="rId1"/>
  </sheets>
  <externalReferences>
    <externalReference r:id="rId2"/>
  </externalReferences>
  <definedNames>
    <definedName name="_xlnm.Print_Area" localSheetId="0">'Annual Summary Template'!$A$8:$Q$30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B19" i="1"/>
  <c r="C19" i="1"/>
  <c r="D19" i="1"/>
  <c r="Q19" i="1" s="1"/>
  <c r="E19" i="1"/>
  <c r="F19" i="1"/>
  <c r="G19" i="1"/>
  <c r="H19" i="1"/>
  <c r="I19" i="1"/>
  <c r="J19" i="1"/>
  <c r="K19" i="1"/>
  <c r="L19" i="1"/>
  <c r="M19" i="1"/>
  <c r="N19" i="1"/>
  <c r="O19" i="1"/>
  <c r="P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P20" i="1"/>
  <c r="Q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B23" i="1"/>
  <c r="C23" i="1"/>
  <c r="D23" i="1"/>
  <c r="Q23" i="1" s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C24" i="1"/>
  <c r="B27" i="1" s="1"/>
  <c r="D24" i="1"/>
  <c r="B28" i="1" s="1"/>
  <c r="E24" i="1"/>
  <c r="F24" i="1"/>
  <c r="G24" i="1"/>
  <c r="H24" i="1"/>
  <c r="I24" i="1"/>
  <c r="J24" i="1"/>
  <c r="K24" i="1"/>
  <c r="L24" i="1"/>
  <c r="M24" i="1"/>
  <c r="N24" i="1"/>
  <c r="O24" i="1"/>
  <c r="P24" i="1"/>
  <c r="Q24" i="1" l="1"/>
  <c r="B29" i="1" s="1"/>
</calcChain>
</file>

<file path=xl/sharedStrings.xml><?xml version="1.0" encoding="utf-8"?>
<sst xmlns="http://schemas.openxmlformats.org/spreadsheetml/2006/main" count="38" uniqueCount="38">
  <si>
    <t>Total Cases &gt;180 Days</t>
  </si>
  <si>
    <t>Total Pending Cases</t>
  </si>
  <si>
    <t>Total Cases Closed</t>
  </si>
  <si>
    <t>Total Cases Opened</t>
  </si>
  <si>
    <t>Other Rule Violation</t>
  </si>
  <si>
    <t>Domestic Violence</t>
  </si>
  <si>
    <t>Demeanor</t>
  </si>
  <si>
    <t>Differential Treatment</t>
  </si>
  <si>
    <t>Other Criminal Violation</t>
  </si>
  <si>
    <t>Improper Search</t>
  </si>
  <si>
    <t>Improper Entry</t>
  </si>
  <si>
    <t>Improper Arrest</t>
  </si>
  <si>
    <t>Excessive Force</t>
  </si>
  <si>
    <t>Pending End of Year</t>
  </si>
  <si>
    <t>Sustained</t>
  </si>
  <si>
    <t>Administra-tively Closed</t>
  </si>
  <si>
    <t>Unfounded</t>
  </si>
  <si>
    <t>Not Sustained</t>
  </si>
  <si>
    <t>Exonerated</t>
  </si>
  <si>
    <t>Dismissal</t>
  </si>
  <si>
    <t>Acquittal</t>
  </si>
  <si>
    <t>Diversion</t>
  </si>
  <si>
    <t>Conviction</t>
  </si>
  <si>
    <t>Anon.</t>
  </si>
  <si>
    <t>Civilian</t>
  </si>
  <si>
    <t>Agency</t>
  </si>
  <si>
    <t>Cases Closed</t>
  </si>
  <si>
    <t>New cases</t>
  </si>
  <si>
    <t>Pending from Prior Years</t>
  </si>
  <si>
    <t>Internal Disciplinary Outcome</t>
  </si>
  <si>
    <t>Criminal Outcome</t>
  </si>
  <si>
    <t>Source of Complaint</t>
  </si>
  <si>
    <t>Annual Internal Affairs Summary</t>
  </si>
  <si>
    <t>Year:</t>
  </si>
  <si>
    <t>Agency Name:</t>
  </si>
  <si>
    <t xml:space="preserve">This page is formatted for ease of printing- the margins and layout should automatically print this on one page. You can print/convert this page to a PDF or print it on paper to fulfill your Quarterly/Annual Reporting Requirements for IA. </t>
  </si>
  <si>
    <t xml:space="preserve">If the calculations appear incorrect, on the "Formulas" Tab (above), click "Calculate Sheet". Any non updated fields should update. </t>
  </si>
  <si>
    <r>
      <t xml:space="preserve">The table below is auto populated from cases on the "Cases Opened" Sheet. 
</t>
    </r>
    <r>
      <rPr>
        <b/>
        <sz val="11"/>
        <color theme="1"/>
        <rFont val="Calibri"/>
        <family val="2"/>
        <scheme val="minor"/>
      </rPr>
      <t>YOU MUST MANUALLY ENTER THE NUMBER OF CASES PENDING FROM PRIOR YEARS.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</si>
</sst>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/>
    <xf numFmtId="0" fontId="1" fillId="0" borderId="0" xfId="0" applyFont="1" applyBorder="1"/>
    <xf numFmtId="0" fontId="0" fillId="0" borderId="2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1" fillId="0" borderId="0" xfId="0" applyFont="1"/>
    <xf numFmtId="0" fontId="0" fillId="2" borderId="0" xfId="0" applyFill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IA%20Yearl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Sheet3"/>
      <sheetName val="Cases Pending from Prior Years"/>
      <sheetName val="Cases Opened"/>
      <sheetName val="Q1 Summary Template"/>
      <sheetName val="Q2 Summary Template"/>
      <sheetName val="Q3 Summary Template"/>
      <sheetName val="Q4 Summary Template"/>
    </sheetNames>
    <sheetDataSet>
      <sheetData sheetId="0">
        <row r="13">
          <cell r="C13" t="str">
            <v>Oakland Police Department, Bergen County</v>
          </cell>
        </row>
        <row r="16">
          <cell r="C16">
            <v>2020</v>
          </cell>
        </row>
      </sheetData>
      <sheetData sheetId="1"/>
      <sheetData sheetId="2">
        <row r="5">
          <cell r="E5" t="str">
            <v>Agency</v>
          </cell>
          <cell r="G5" t="str">
            <v>Other Criminal Violation</v>
          </cell>
          <cell r="K5">
            <v>44019</v>
          </cell>
          <cell r="M5" t="str">
            <v>Closed</v>
          </cell>
          <cell r="N5" t="str">
            <v>Dismissal</v>
          </cell>
          <cell r="O5" t="str">
            <v>Administratively Closed</v>
          </cell>
        </row>
      </sheetData>
      <sheetData sheetId="3">
        <row r="5">
          <cell r="B5">
            <v>43874</v>
          </cell>
          <cell r="E5" t="str">
            <v>Civilian</v>
          </cell>
          <cell r="G5" t="str">
            <v>Demeanor</v>
          </cell>
          <cell r="K5">
            <v>43929</v>
          </cell>
          <cell r="M5" t="str">
            <v>Closed</v>
          </cell>
          <cell r="N5" t="str">
            <v>Not Applicable</v>
          </cell>
          <cell r="O5" t="str">
            <v>Unfounded</v>
          </cell>
        </row>
        <row r="6">
          <cell r="B6">
            <v>44006</v>
          </cell>
          <cell r="E6" t="str">
            <v>Agency</v>
          </cell>
          <cell r="G6" t="str">
            <v>Other Rule Violation</v>
          </cell>
          <cell r="K6">
            <v>44025</v>
          </cell>
          <cell r="M6" t="str">
            <v>Closed</v>
          </cell>
          <cell r="N6" t="str">
            <v>Not Applicable</v>
          </cell>
          <cell r="O6" t="str">
            <v>Sustained</v>
          </cell>
        </row>
      </sheetData>
      <sheetData sheetId="4"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1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1EED4-4D57-4A48-A2C1-80D46D017FD1}">
  <sheetPr>
    <pageSetUpPr fitToPage="1"/>
  </sheetPr>
  <dimension ref="A2:Q30"/>
  <sheetViews>
    <sheetView tabSelected="1" view="pageBreakPreview" topLeftCell="A4" zoomScaleNormal="100" zoomScaleSheetLayoutView="100" zoomScalePageLayoutView="60" workbookViewId="0">
      <selection activeCell="B31" sqref="B31"/>
    </sheetView>
  </sheetViews>
  <sheetFormatPr defaultRowHeight="15" x14ac:dyDescent="0.25"/>
  <cols>
    <col min="1" max="1" width="20.28515625" customWidth="1"/>
    <col min="2" max="2" width="10.140625" customWidth="1"/>
    <col min="3" max="3" width="8.42578125" bestFit="1" customWidth="1"/>
    <col min="4" max="4" width="6.5703125" customWidth="1"/>
    <col min="5" max="5" width="7.42578125" customWidth="1"/>
    <col min="6" max="6" width="7.5703125" customWidth="1"/>
    <col min="7" max="7" width="6.7109375" customWidth="1"/>
    <col min="8" max="8" width="9.140625" bestFit="1" customWidth="1"/>
    <col min="9" max="9" width="8.28515625" bestFit="1" customWidth="1"/>
    <col min="10" max="10" width="8.140625" customWidth="1"/>
    <col min="11" max="11" width="8.140625" bestFit="1" customWidth="1"/>
    <col min="12" max="12" width="10" bestFit="1" customWidth="1"/>
    <col min="13" max="13" width="9.5703125" customWidth="1"/>
    <col min="14" max="15" width="10" customWidth="1"/>
    <col min="16" max="16" width="11.28515625" customWidth="1"/>
    <col min="17" max="17" width="9.42578125" customWidth="1"/>
  </cols>
  <sheetData>
    <row r="2" spans="1:17" ht="26.1" customHeight="1" x14ac:dyDescent="0.25"/>
    <row r="3" spans="1:17" ht="26.1" customHeight="1" x14ac:dyDescent="0.25">
      <c r="A3" s="34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26.1" customHeight="1" x14ac:dyDescent="0.25">
      <c r="A4" s="35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7.649999999999999" customHeight="1" x14ac:dyDescent="0.25">
      <c r="A5" s="36" t="s">
        <v>35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22.1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8" spans="1:17" x14ac:dyDescent="0.25">
      <c r="K8" s="35" t="s">
        <v>34</v>
      </c>
      <c r="L8" s="35"/>
      <c r="M8" s="29" t="str">
        <f>'[1]Start Here'!C13</f>
        <v>Oakland Police Department, Bergen County</v>
      </c>
      <c r="N8" s="29"/>
      <c r="O8" s="29"/>
      <c r="P8" s="29"/>
    </row>
    <row r="9" spans="1:17" x14ac:dyDescent="0.25">
      <c r="K9" s="35" t="s">
        <v>33</v>
      </c>
      <c r="L9" s="35"/>
      <c r="M9" s="28">
        <f>'[1]Start Here'!C16</f>
        <v>2020</v>
      </c>
    </row>
    <row r="10" spans="1:17" x14ac:dyDescent="0.25">
      <c r="K10" s="27"/>
      <c r="L10" s="27"/>
      <c r="M10" s="7"/>
    </row>
    <row r="11" spans="1:17" x14ac:dyDescent="0.25">
      <c r="A11" s="37" t="s">
        <v>32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ht="14.65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x14ac:dyDescent="0.25">
      <c r="E14" s="30" t="s">
        <v>31</v>
      </c>
      <c r="F14" s="31"/>
      <c r="G14" s="32"/>
      <c r="H14" s="33" t="s">
        <v>30</v>
      </c>
      <c r="I14" s="33"/>
      <c r="J14" s="33"/>
      <c r="K14" s="33"/>
      <c r="L14" s="30" t="s">
        <v>29</v>
      </c>
      <c r="M14" s="31"/>
      <c r="N14" s="31"/>
      <c r="O14" s="31"/>
      <c r="P14" s="32"/>
    </row>
    <row r="15" spans="1:17" ht="45" x14ac:dyDescent="0.25">
      <c r="B15" s="18" t="s">
        <v>28</v>
      </c>
      <c r="C15" s="25" t="s">
        <v>27</v>
      </c>
      <c r="D15" s="25" t="s">
        <v>26</v>
      </c>
      <c r="E15" s="24" t="s">
        <v>25</v>
      </c>
      <c r="F15" s="23" t="s">
        <v>24</v>
      </c>
      <c r="G15" s="22" t="s">
        <v>23</v>
      </c>
      <c r="H15" s="18" t="s">
        <v>22</v>
      </c>
      <c r="I15" s="18" t="s">
        <v>21</v>
      </c>
      <c r="J15" s="18" t="s">
        <v>20</v>
      </c>
      <c r="K15" s="18" t="s">
        <v>19</v>
      </c>
      <c r="L15" s="21" t="s">
        <v>18</v>
      </c>
      <c r="M15" s="20" t="s">
        <v>17</v>
      </c>
      <c r="N15" s="20" t="s">
        <v>16</v>
      </c>
      <c r="O15" s="20" t="s">
        <v>15</v>
      </c>
      <c r="P15" s="19" t="s">
        <v>14</v>
      </c>
      <c r="Q15" s="18" t="s">
        <v>13</v>
      </c>
    </row>
    <row r="16" spans="1:17" x14ac:dyDescent="0.25">
      <c r="A16" s="9" t="s">
        <v>12</v>
      </c>
      <c r="B16">
        <f>'[1]Q1 Summary Template'!B16</f>
        <v>0</v>
      </c>
      <c r="C16" s="5">
        <f>COUNTIFS('[1]Cases Opened'!G5:G8004,A16,'[1]Cases Opened'!B5:B8004,"&gt;="&amp;DATE(2020,1,1),'[1]Cases Opened'!B5:B8004,"&lt;="&amp;DATE(2020,12,31))</f>
        <v>0</v>
      </c>
      <c r="D16" s="5">
        <f>COUNTIFS('[1]Cases Opened'!G5:G8004,A16,'[1]Cases Opened'!K5:K8004,"&gt;="&amp;DATE(2020,1,1),'[1]Cases Opened'!K5:K8004,"&lt;="&amp;DATE(2020,12,31),'[1]Cases Opened'!M5:M8004,"Closed")+COUNTIFS('[1]Cases Pending from Prior Years'!G5:G8004,A16,'[1]Cases Pending from Prior Years'!K5:K8004,"&gt;="&amp;DATE(2020,1,1),'[1]Cases Pending from Prior Years'!K5:K8004,"&lt;="&amp;DATE(2020,12,31),'[1]Cases Pending from Prior Years'!M5:M8004,"Closed")</f>
        <v>0</v>
      </c>
      <c r="E16" s="17">
        <f>COUNTIFS('[1]Cases Opened'!G5:G8004,A16,'[1]Cases Opened'!E5:E8004,"Agency",'[1]Cases Opened'!K5:K8004,"&gt;="&amp;DATE(2020,1,1),'[1]Cases Opened'!K5:K8004,"&lt;="&amp;DATE(2020,12,31),'[1]Cases Opened'!M5:M8004,"Closed")+COUNTIFS('[1]Cases Pending from Prior Years'!G5:G8004,A16,'[1]Cases Pending from Prior Years'!E5:E8004,"Agency",'[1]Cases Pending from Prior Years'!K5:K8004,"&gt;="&amp;DATE(2020,1,1),'[1]Cases Pending from Prior Years'!K5:K8004,"&lt;="&amp;DATE(2020,12,31),'[1]Cases Pending from Prior Years'!M5:M8004,"Closed")</f>
        <v>0</v>
      </c>
      <c r="F16" s="16">
        <f>COUNTIFS('[1]Cases Opened'!G5:G8004,A16,'[1]Cases Opened'!E5:E8004,"Civilian",'[1]Cases Opened'!K5:K8004,"&gt;="&amp;DATE(2020,1,1),'[1]Cases Opened'!K5:K8004,"&lt;="&amp;DATE(2020,12,31),'[1]Cases Opened'!M5:M8004,"Closed")+COUNTIFS('[1]Cases Pending from Prior Years'!G5:G8004,A16,'[1]Cases Pending from Prior Years'!E5:E8004,"Civilian",'[1]Cases Pending from Prior Years'!K5:K8004,"&gt;="&amp;DATE(2020,1,1),'[1]Cases Pending from Prior Years'!K5:K8004,"&lt;="&amp;DATE(2020,12,31),'[1]Cases Pending from Prior Years'!M5:M8004,"Closed")</f>
        <v>0</v>
      </c>
      <c r="G16" s="15">
        <f>COUNTIFS('[1]Cases Opened'!G5:G8004,A16,'[1]Cases Opened'!E5:E8004,"Anonymous",'[1]Cases Opened'!K5:K8004,"&gt;="&amp;DATE(2020,1,1),'[1]Cases Opened'!K5:K8004,"&lt;="&amp;DATE(2020,12,31),'[1]Cases Opened'!M5:M8004,"Closed")+COUNTIFS('[1]Cases Pending from Prior Years'!G5:G8004,A16,'[1]Cases Pending from Prior Years'!E5:E8004,"Anonymous",'[1]Cases Pending from Prior Years'!K5:K8004,"&gt;="&amp;DATE(2020,1,1),'[1]Cases Pending from Prior Years'!K5:K8004,"&lt;="&amp;DATE(2020,12,31),'[1]Cases Pending from Prior Years'!M5:M8004,"Closed")</f>
        <v>0</v>
      </c>
      <c r="H16" s="5">
        <f>COUNTIFS('[1]Cases Opened'!G5:G8004,A16,'[1]Cases Opened'!N5:N8004,"Conviction",'[1]Cases Opened'!K5:K8004,"&gt;="&amp;DATE(2020,1,1),'[1]Cases Opened'!K5:K8004,"&lt;="&amp;DATE(2020,12,31),'[1]Cases Opened'!M5:M8004,"Closed")+COUNTIFS('[1]Cases Pending from Prior Years'!G5:G8004,A16,'[1]Cases Pending from Prior Years'!N5:N8004,"Conviction",'[1]Cases Pending from Prior Years'!K5:K8004,"&gt;="&amp;DATE(2020,1,1),'[1]Cases Pending from Prior Years'!K5:K8004,"&lt;="&amp;DATE(2020,12,31),'[1]Cases Pending from Prior Years'!M5:M8004,"Closed")</f>
        <v>0</v>
      </c>
      <c r="I16" s="5">
        <f>COUNTIFS('[1]Cases Opened'!G5:G8004,A16,'[1]Cases Opened'!N5:N8004,"Diversion",'[1]Cases Opened'!K5:K8004,"&gt;="&amp;DATE(2020,1,1),'[1]Cases Opened'!K5:K8004,"&lt;="&amp;DATE(2020,12,31),'[1]Cases Opened'!M5:M8004,"Closed")+COUNTIFS('[1]Cases Pending from Prior Years'!G5:G8004,A16,'[1]Cases Pending from Prior Years'!N5:N8004,"Diversion",'[1]Cases Pending from Prior Years'!K5:K8004,"&gt;="&amp;DATE(2020,1,1),'[1]Cases Pending from Prior Years'!K5:K8004,"&lt;="&amp;DATE(2020,12,31),'[1]Cases Pending from Prior Years'!M5:M8004,"Closed")</f>
        <v>0</v>
      </c>
      <c r="J16" s="5">
        <f>COUNTIFS('[1]Cases Opened'!G5:G8004,A16,'[1]Cases Opened'!N5:N8004,"Acquittal",'[1]Cases Opened'!K5:K8004,"&gt;="&amp;DATE(2020,1,1),'[1]Cases Opened'!K5:K8004,"&lt;="&amp;DATE(2020,12,31),'[1]Cases Opened'!M5:M8004,"Closed")+COUNTIFS('[1]Cases Pending from Prior Years'!G5:G8004,A16,'[1]Cases Pending from Prior Years'!N5:N8004,"Acquittal",'[1]Cases Pending from Prior Years'!K5:K8004,"&gt;="&amp;DATE(2020,1,1),'[1]Cases Pending from Prior Years'!K5:K8004,"&lt;="&amp;DATE(2020,12,31),'[1]Cases Pending from Prior Years'!M5:M8004,"Closed")</f>
        <v>0</v>
      </c>
      <c r="K16" s="5">
        <f>COUNTIFS('[1]Cases Opened'!G5:G8004,A16,'[1]Cases Opened'!N5:N8004,"Dismissal",'[1]Cases Opened'!K5:K8004,"&gt;="&amp;DATE(2020,1,1),'[1]Cases Opened'!K5:K8004,"&lt;="&amp;DATE(2020,12,31),'[1]Cases Opened'!M5:M8004,"Closed")+COUNTIFS('[1]Cases Pending from Prior Years'!G5:G8004,A16,'[1]Cases Pending from Prior Years'!N5:N8004,"Dismissal",'[1]Cases Pending from Prior Years'!K5:K8004,"&gt;="&amp;DATE(2020,1,1),'[1]Cases Pending from Prior Years'!K5:K8004,"&lt;="&amp;DATE(2020,12,31),'[1]Cases Pending from Prior Years'!M5:M8004,"Closed")</f>
        <v>0</v>
      </c>
      <c r="L16" s="17">
        <f>COUNTIFS('[1]Cases Opened'!G5:G8004,A16,'[1]Cases Opened'!O5:O8004,"Exonerated",'[1]Cases Opened'!K5:K8004,"&gt;="&amp;DATE(2020,1,1),'[1]Cases Opened'!K5:K8004,"&lt;="&amp;DATE(2020,12,31),'[1]Cases Opened'!M5:M8004,"Closed")+COUNTIFS('[1]Cases Pending from Prior Years'!G5:G8004,A16,'[1]Cases Pending from Prior Years'!O5:O8004,"Exonerated",'[1]Cases Pending from Prior Years'!K5:K8004,"&gt;="&amp;DATE(2020,1,1),'[1]Cases Pending from Prior Years'!K5:K8004,"&lt;="&amp;DATE(2020,12,31),'[1]Cases Pending from Prior Years'!M5:M8004,"Closed")</f>
        <v>0</v>
      </c>
      <c r="M16" s="16">
        <f>COUNTIFS('[1]Cases Opened'!G5:G8004,A16,'[1]Cases Opened'!O5:O8004,"Not Sustained",'[1]Cases Opened'!K5:K8004,"&gt;="&amp;DATE(2020,1,1),'[1]Cases Opened'!K5:K8004,"&lt;="&amp;DATE(2020,12,31),'[1]Cases Opened'!M5:M8004,"Closed")+COUNTIFS('[1]Cases Pending from Prior Years'!G5:G8004,A16,'[1]Cases Pending from Prior Years'!O5:O8004,"Not Sustained",'[1]Cases Pending from Prior Years'!K5:K8004,"&gt;="&amp;DATE(2020,1,1),'[1]Cases Pending from Prior Years'!K5:K8004,"&lt;="&amp;DATE(2020,12,31),'[1]Cases Pending from Prior Years'!M5:M8004,"Closed")</f>
        <v>0</v>
      </c>
      <c r="N16" s="16">
        <f>COUNTIFS('[1]Cases Opened'!G5:G8004,A16,'[1]Cases Opened'!O5:O8004,"Unfounded",'[1]Cases Opened'!K5:K8004,"&gt;="&amp;DATE(2020,1,1),'[1]Cases Opened'!K5:K8004,"&lt;="&amp;DATE(2020,12,31),'[1]Cases Opened'!M5:M8004,"Closed")+COUNTIFS('[1]Cases Pending from Prior Years'!G5:G8004,A16,'[1]Cases Pending from Prior Years'!O5:O8004,"Unfounded",'[1]Cases Pending from Prior Years'!K5:K8004,"&gt;="&amp;DATE(2020,1,1),'[1]Cases Pending from Prior Years'!K5:K8004,"&lt;="&amp;DATE(2020,12,31),'[1]Cases Pending from Prior Years'!M5:M8004,"Closed")</f>
        <v>0</v>
      </c>
      <c r="O16" s="16">
        <f>COUNTIFS('[1]Cases Opened'!G5:G8004,A16,'[1]Cases Opened'!O5:O8004,"Administratively Closed",'[1]Cases Opened'!K5:K8004,"&gt;="&amp;DATE(2020,1,1),'[1]Cases Opened'!K5:K8004,"&lt;="&amp;DATE(2020,12,31),'[1]Cases Opened'!M5:M8004,"Closed")+COUNTIFS('[1]Cases Pending from Prior Years'!G5:G8004,A16,'[1]Cases Pending from Prior Years'!O5:O8004,"Administratively Closed",'[1]Cases Pending from Prior Years'!K5:K8004,"&gt;="&amp;DATE(2020,1,1),'[1]Cases Pending from Prior Years'!K5:K8004,"&lt;="&amp;DATE(2020,12,31),'[1]Cases Pending from Prior Years'!M5:M8004,"Closed")</f>
        <v>0</v>
      </c>
      <c r="P16" s="15">
        <f>COUNTIFS('[1]Cases Opened'!G5:G8004,A16,'[1]Cases Opened'!O5:O8004,"Sustained",'[1]Cases Opened'!K5:K8004,"&gt;="&amp;DATE(2020,1,1),'[1]Cases Opened'!K5:K8004,"&lt;="&amp;DATE(2020,12,31),'[1]Cases Opened'!M5:M8004,"Closed")+COUNTIFS('[1]Cases Pending from Prior Years'!G5:G8004,A16,'[1]Cases Pending from Prior Years'!O5:O8004,"Sustained",'[1]Cases Pending from Prior Years'!K5:K8004,"&gt;="&amp;DATE(2020,1,1),'[1]Cases Pending from Prior Years'!K5:K8004,"&lt;="&amp;DATE(2020,12,31),'[1]Cases Pending from Prior Years'!M5:M8004,"Closed")</f>
        <v>0</v>
      </c>
      <c r="Q16" s="5">
        <f t="shared" ref="Q16:Q24" si="0">(B16+C16)-D16</f>
        <v>0</v>
      </c>
    </row>
    <row r="17" spans="1:17" x14ac:dyDescent="0.25">
      <c r="A17" s="14" t="s">
        <v>11</v>
      </c>
      <c r="B17" s="10">
        <f>'[1]Q1 Summary Template'!B17</f>
        <v>0</v>
      </c>
      <c r="C17" s="10">
        <f>COUNTIFS('[1]Cases Opened'!G5:G8004,A17,'[1]Cases Opened'!B5:B8004,"&gt;="&amp;DATE(2020,1,1),'[1]Cases Opened'!B5:B8004,"&lt;="&amp;DATE(2020,12,31))</f>
        <v>0</v>
      </c>
      <c r="D17" s="10">
        <f>COUNTIFS('[1]Cases Opened'!G5:G8004,A17,'[1]Cases Opened'!K5:K8004,"&gt;="&amp;DATE(2020,1,1),'[1]Cases Opened'!K5:K8004,"&lt;="&amp;DATE(2020,12,31),'[1]Cases Opened'!M5:M8004,"Closed")+COUNTIFS('[1]Cases Pending from Prior Years'!G5:G8004,A17,'[1]Cases Pending from Prior Years'!K5:K8004,"&gt;="&amp;DATE(2020,1,1),'[1]Cases Pending from Prior Years'!K5:K8004,"&lt;="&amp;DATE(2020,12,31),'[1]Cases Pending from Prior Years'!M5:M8004,"Closed")</f>
        <v>0</v>
      </c>
      <c r="E17" s="13">
        <f>COUNTIFS('[1]Cases Opened'!G5:G8004,A17,'[1]Cases Opened'!E5:E8004,"Agency",'[1]Cases Opened'!K5:K8004,"&gt;="&amp;DATE(2020,1,1),'[1]Cases Opened'!K5:K8004,"&lt;="&amp;DATE(2020,12,31),'[1]Cases Opened'!M5:M8004,"Closed")+COUNTIFS('[1]Cases Pending from Prior Years'!G5:G8004,A17,'[1]Cases Pending from Prior Years'!E5:E8004,"Agency",'[1]Cases Pending from Prior Years'!K5:K8004,"&gt;="&amp;DATE(2020,1,1),'[1]Cases Pending from Prior Years'!K5:K8004,"&lt;="&amp;DATE(2020,12,31),'[1]Cases Pending from Prior Years'!M5:M8004,"Closed")</f>
        <v>0</v>
      </c>
      <c r="F17" s="12">
        <f>COUNTIFS('[1]Cases Opened'!G5:G8004,A17,'[1]Cases Opened'!E5:E8004,"Civilian",'[1]Cases Opened'!K5:K8004,"&gt;="&amp;DATE(2020,1,1),'[1]Cases Opened'!K5:K8004,"&lt;="&amp;DATE(2020,12,31),'[1]Cases Opened'!M5:M8004,"Closed")+COUNTIFS('[1]Cases Pending from Prior Years'!G5:G8004,A17,'[1]Cases Pending from Prior Years'!E5:E8004,"Civilian",'[1]Cases Pending from Prior Years'!K5:K8004,"&gt;="&amp;DATE(2020,1,1),'[1]Cases Pending from Prior Years'!K5:K8004,"&lt;="&amp;DATE(2020,12,31),'[1]Cases Pending from Prior Years'!M5:M8004,"Closed")</f>
        <v>0</v>
      </c>
      <c r="G17" s="11">
        <f>COUNTIFS('[1]Cases Opened'!G5:G8004,A17,'[1]Cases Opened'!E5:E8004,"Anonymous",'[1]Cases Opened'!K5:K8004,"&gt;="&amp;DATE(2020,1,1),'[1]Cases Opened'!K5:K8004,"&lt;="&amp;DATE(2020,12,31),'[1]Cases Opened'!M5:M8004,"Closed")+COUNTIFS('[1]Cases Pending from Prior Years'!G5:G8004,A17,'[1]Cases Pending from Prior Years'!E5:E8004,"Anonymous",'[1]Cases Pending from Prior Years'!K5:K8004,"&gt;="&amp;DATE(2020,1,1),'[1]Cases Pending from Prior Years'!K5:K8004,"&lt;="&amp;DATE(2020,12,31),'[1]Cases Pending from Prior Years'!M5:M8004,"Closed")</f>
        <v>0</v>
      </c>
      <c r="H17" s="10">
        <f>COUNTIFS('[1]Cases Opened'!G5:G8004,A17,'[1]Cases Opened'!N5:N8004,"Conviction",'[1]Cases Opened'!K5:K8004,"&gt;="&amp;DATE(2020,1,1),'[1]Cases Opened'!K5:K8004,"&lt;="&amp;DATE(2020,12,31),'[1]Cases Opened'!M5:M8004,"Closed")+COUNTIFS('[1]Cases Pending from Prior Years'!G5:G8004,A17,'[1]Cases Pending from Prior Years'!N5:N8004,"Conviction",'[1]Cases Pending from Prior Years'!K5:K8004,"&gt;="&amp;DATE(2020,1,1),'[1]Cases Pending from Prior Years'!K5:K8004,"&lt;="&amp;DATE(2020,12,31),'[1]Cases Pending from Prior Years'!M5:M8004,"Closed")</f>
        <v>0</v>
      </c>
      <c r="I17" s="10">
        <f>COUNTIFS('[1]Cases Opened'!G5:G8004,A17,'[1]Cases Opened'!N5:N8004,"Diversion",'[1]Cases Opened'!K5:K8004,"&gt;="&amp;DATE(2020,1,1),'[1]Cases Opened'!K5:K8004,"&lt;="&amp;DATE(2020,12,31),'[1]Cases Opened'!M5:M8004,"Closed")+COUNTIFS('[1]Cases Pending from Prior Years'!G5:G8004,A17,'[1]Cases Pending from Prior Years'!N5:N8004,"Diversion",'[1]Cases Pending from Prior Years'!K5:K8004,"&gt;="&amp;DATE(2020,1,1),'[1]Cases Pending from Prior Years'!K5:K8004,"&lt;="&amp;DATE(2020,12,31),'[1]Cases Pending from Prior Years'!M5:M8004,"Closed")</f>
        <v>0</v>
      </c>
      <c r="J17" s="10">
        <f>COUNTIFS('[1]Cases Opened'!G5:G8004,A17,'[1]Cases Opened'!N5:N8004,"Acquittal",'[1]Cases Opened'!K5:K8004,"&gt;="&amp;DATE(2020,1,1),'[1]Cases Opened'!K5:K8004,"&lt;="&amp;DATE(2020,12,31),'[1]Cases Opened'!M5:M8004,"Closed")+COUNTIFS('[1]Cases Pending from Prior Years'!G5:G8004,A17,'[1]Cases Pending from Prior Years'!N5:N8004,"Acquittal",'[1]Cases Pending from Prior Years'!K5:K8004,"&gt;="&amp;DATE(2020,1,1),'[1]Cases Pending from Prior Years'!K5:K8004,"&lt;="&amp;DATE(2020,12,31),'[1]Cases Pending from Prior Years'!M5:M8004,"Closed")</f>
        <v>0</v>
      </c>
      <c r="K17" s="10">
        <f>COUNTIFS('[1]Cases Opened'!G5:G8004,A17,'[1]Cases Opened'!N5:N8004,"Dismissal",'[1]Cases Opened'!K5:K8004,"&gt;="&amp;DATE(2020,1,1),'[1]Cases Opened'!K5:K8004,"&lt;="&amp;DATE(2020,12,31),'[1]Cases Opened'!M5:M8004,"Closed")+COUNTIFS('[1]Cases Pending from Prior Years'!G5:G8004,A17,'[1]Cases Pending from Prior Years'!N5:N8004,"Dismissal",'[1]Cases Pending from Prior Years'!K5:K8004,"&gt;="&amp;DATE(2020,1,1),'[1]Cases Pending from Prior Years'!K5:K8004,"&lt;="&amp;DATE(2020,12,31),'[1]Cases Pending from Prior Years'!M5:M8004,"Closed")</f>
        <v>0</v>
      </c>
      <c r="L17" s="13">
        <f>COUNTIFS('[1]Cases Opened'!G5:G8004,A17,'[1]Cases Opened'!O5:O8004,"Exonerated",'[1]Cases Opened'!K5:K8004,"&gt;="&amp;DATE(2020,1,1),'[1]Cases Opened'!K5:K8004,"&lt;="&amp;DATE(2020,12,31),'[1]Cases Opened'!M5:M8004,"Closed")+COUNTIFS('[1]Cases Pending from Prior Years'!G5:G8004,A17,'[1]Cases Pending from Prior Years'!O5:O8004,"Exonerated",'[1]Cases Pending from Prior Years'!K5:K8004,"&gt;="&amp;DATE(2020,1,1),'[1]Cases Pending from Prior Years'!K5:K8004,"&lt;="&amp;DATE(2020,12,31),'[1]Cases Pending from Prior Years'!M5:M8004,"Closed")</f>
        <v>0</v>
      </c>
      <c r="M17" s="12">
        <f>COUNTIFS('[1]Cases Opened'!G5:G8004,A17,'[1]Cases Opened'!O5:O8004,"Not Sustained",'[1]Cases Opened'!K5:K8004,"&gt;="&amp;DATE(2020,1,1),'[1]Cases Opened'!K5:K8004,"&lt;="&amp;DATE(2020,12,31),'[1]Cases Opened'!M5:M8004,"Closed")+COUNTIFS('[1]Cases Pending from Prior Years'!G5:G8004,A17,'[1]Cases Pending from Prior Years'!O5:O8004,"Not Sustained",'[1]Cases Pending from Prior Years'!K5:K8004,"&gt;="&amp;DATE(2020,1,1),'[1]Cases Pending from Prior Years'!K5:K8004,"&lt;="&amp;DATE(2020,12,31),'[1]Cases Pending from Prior Years'!M5:M8004,"Closed")</f>
        <v>0</v>
      </c>
      <c r="N17" s="12">
        <f>COUNTIFS('[1]Cases Opened'!G5:G8004,A17,'[1]Cases Opened'!O5:O8004,"Unfounded",'[1]Cases Opened'!K5:K8004,"&gt;="&amp;DATE(2020,1,1),'[1]Cases Opened'!K5:K8004,"&lt;="&amp;DATE(2020,12,31),'[1]Cases Opened'!M5:M8004,"Closed")+COUNTIFS('[1]Cases Pending from Prior Years'!G5:G8004,A17,'[1]Cases Pending from Prior Years'!O5:O8004,"Unfounded",'[1]Cases Pending from Prior Years'!K5:K8004,"&gt;="&amp;DATE(2020,1,1),'[1]Cases Pending from Prior Years'!K5:K8004,"&lt;="&amp;DATE(2020,12,31),'[1]Cases Pending from Prior Years'!M5:M8004,"Closed")</f>
        <v>0</v>
      </c>
      <c r="O17" s="12">
        <f>COUNTIFS('[1]Cases Opened'!G5:G8004,A17,'[1]Cases Opened'!O5:O8004,"Administratively Closed",'[1]Cases Opened'!K5:K8004,"&gt;="&amp;DATE(2020,1,1),'[1]Cases Opened'!K5:K8004,"&lt;="&amp;DATE(2020,12,31),'[1]Cases Opened'!M5:M8004,"Closed")+COUNTIFS('[1]Cases Pending from Prior Years'!G5:G8004,A17,'[1]Cases Pending from Prior Years'!O5:O8004,"Administratively Closed",'[1]Cases Pending from Prior Years'!K5:K8004,"&gt;="&amp;DATE(2020,1,1),'[1]Cases Pending from Prior Years'!K5:K8004,"&lt;="&amp;DATE(2020,12,31),'[1]Cases Pending from Prior Years'!M5:M8004,"Closed")</f>
        <v>0</v>
      </c>
      <c r="P17" s="11">
        <f>COUNTIFS('[1]Cases Opened'!G5:G8004,A17,'[1]Cases Opened'!O5:O8004,"Sustained",'[1]Cases Opened'!K5:K8004,"&gt;="&amp;DATE(2020,1,1),'[1]Cases Opened'!K5:K8004,"&lt;="&amp;DATE(2020,12,31),'[1]Cases Opened'!M5:M8004,"Closed")+COUNTIFS('[1]Cases Pending from Prior Years'!G5:G8004,A17,'[1]Cases Pending from Prior Years'!O5:O8004,"Sustained",'[1]Cases Pending from Prior Years'!K5:K8004,"&gt;="&amp;DATE(2020,1,1),'[1]Cases Pending from Prior Years'!K5:K8004,"&lt;="&amp;DATE(2020,12,31),'[1]Cases Pending from Prior Years'!M5:M8004,"Closed")</f>
        <v>0</v>
      </c>
      <c r="Q17" s="10">
        <f t="shared" si="0"/>
        <v>0</v>
      </c>
    </row>
    <row r="18" spans="1:17" x14ac:dyDescent="0.25">
      <c r="A18" s="9" t="s">
        <v>10</v>
      </c>
      <c r="B18">
        <f>'[1]Q1 Summary Template'!B18</f>
        <v>0</v>
      </c>
      <c r="C18">
        <f>COUNTIFS('[1]Cases Opened'!G5:G8004,A18,'[1]Cases Opened'!B5:B8004,"&gt;="&amp;DATE(2020,1,1),'[1]Cases Opened'!B5:B8004,"&lt;="&amp;DATE(2020,12,31))</f>
        <v>0</v>
      </c>
      <c r="D18">
        <f>COUNTIFS('[1]Cases Opened'!G5:G8004,A18,'[1]Cases Opened'!K5:K8004,"&gt;="&amp;DATE(2020,1,1),'[1]Cases Opened'!K5:K8004,"&lt;="&amp;DATE(2020,12,31),'[1]Cases Opened'!M5:M8004,"Closed")+COUNTIFS('[1]Cases Pending from Prior Years'!G5:G8004,A18,'[1]Cases Pending from Prior Years'!K5:K8004,"&gt;="&amp;DATE(2020,1,1),'[1]Cases Pending from Prior Years'!K5:K8004,"&lt;="&amp;DATE(2020,12,31),'[1]Cases Pending from Prior Years'!M5:M8004,"Closed")</f>
        <v>0</v>
      </c>
      <c r="E18" s="8">
        <f>COUNTIFS('[1]Cases Opened'!G5:G8004,A18,'[1]Cases Opened'!E5:E8004,"Agency",'[1]Cases Opened'!K5:K8004,"&gt;="&amp;DATE(2020,1,1),'[1]Cases Opened'!K5:K8004,"&lt;="&amp;DATE(2020,12,31),'[1]Cases Opened'!M5:M8004,"Closed")+COUNTIFS('[1]Cases Pending from Prior Years'!G5:G8004,A18,'[1]Cases Pending from Prior Years'!E5:E8004,"Agency",'[1]Cases Pending from Prior Years'!K5:K8004,"&gt;="&amp;DATE(2020,1,1),'[1]Cases Pending from Prior Years'!K5:K8004,"&lt;="&amp;DATE(2020,12,31),'[1]Cases Pending from Prior Years'!M5:M8004,"Closed")</f>
        <v>0</v>
      </c>
      <c r="F18" s="7">
        <f>COUNTIFS('[1]Cases Opened'!G5:G8004,A18,'[1]Cases Opened'!E5:E8004,"Civilian",'[1]Cases Opened'!K5:K8004,"&gt;="&amp;DATE(2020,1,1),'[1]Cases Opened'!K5:K8004,"&lt;="&amp;DATE(2020,12,31),'[1]Cases Opened'!M5:M8004,"Closed")+COUNTIFS('[1]Cases Pending from Prior Years'!G5:G8004,A18,'[1]Cases Pending from Prior Years'!E5:E8004,"Civilian",'[1]Cases Pending from Prior Years'!K5:K8004,"&gt;="&amp;DATE(2020,1,1),'[1]Cases Pending from Prior Years'!K5:K8004,"&lt;="&amp;DATE(2020,12,31),'[1]Cases Pending from Prior Years'!M5:M8004,"Closed")</f>
        <v>0</v>
      </c>
      <c r="G18" s="6">
        <f>COUNTIFS('[1]Cases Opened'!G5:G8004,A18,'[1]Cases Opened'!E5:E8004,"Anonymous",'[1]Cases Opened'!K5:K8004,"&gt;="&amp;DATE(2020,1,1),'[1]Cases Opened'!K5:K8004,"&lt;="&amp;DATE(2020,12,31),'[1]Cases Opened'!M5:M8004,"Closed")+COUNTIFS('[1]Cases Pending from Prior Years'!G5:G8004,A18,'[1]Cases Pending from Prior Years'!E5:E8004,"Anonymous",'[1]Cases Pending from Prior Years'!K5:K8004,"&gt;="&amp;DATE(2020,1,1),'[1]Cases Pending from Prior Years'!K5:K8004,"&lt;="&amp;DATE(2020,12,31),'[1]Cases Pending from Prior Years'!M5:M8004,"Closed")</f>
        <v>0</v>
      </c>
      <c r="H18">
        <f>COUNTIFS('[1]Cases Opened'!G5:G8004,A18,'[1]Cases Opened'!N5:N8004,"Conviction",'[1]Cases Opened'!K5:K8004,"&gt;="&amp;DATE(2020,1,1),'[1]Cases Opened'!K5:K8004,"&lt;="&amp;DATE(2020,12,31),'[1]Cases Opened'!M5:M8004,"Closed")+COUNTIFS('[1]Cases Pending from Prior Years'!G5:G8004,A18,'[1]Cases Pending from Prior Years'!N5:N8004,"Conviction",'[1]Cases Pending from Prior Years'!K5:K8004,"&gt;="&amp;DATE(2020,1,1),'[1]Cases Pending from Prior Years'!K5:K8004,"&lt;="&amp;DATE(2020,12,31),'[1]Cases Pending from Prior Years'!M5:M8004,"Closed")</f>
        <v>0</v>
      </c>
      <c r="I18">
        <f>COUNTIFS('[1]Cases Opened'!G5:G8004,A18,'[1]Cases Opened'!N5:N8004,"Diversion",'[1]Cases Opened'!K5:K8004,"&gt;="&amp;DATE(2020,1,1),'[1]Cases Opened'!K5:K8004,"&lt;="&amp;DATE(2020,12,31),'[1]Cases Opened'!M5:M8004,"Closed")+COUNTIFS('[1]Cases Pending from Prior Years'!G5:G8004,A18,'[1]Cases Pending from Prior Years'!N5:N8004,"Diversion",'[1]Cases Pending from Prior Years'!K5:K8004,"&gt;="&amp;DATE(2020,1,1),'[1]Cases Pending from Prior Years'!K5:K8004,"&lt;="&amp;DATE(2020,12,31),'[1]Cases Pending from Prior Years'!M5:M8004,"Closed")</f>
        <v>0</v>
      </c>
      <c r="J18">
        <f>COUNTIFS('[1]Cases Opened'!G5:G8004,A18,'[1]Cases Opened'!N5:N8004,"Acquittal",'[1]Cases Opened'!K5:K8004,"&gt;="&amp;DATE(2020,1,1),'[1]Cases Opened'!K5:K8004,"&lt;="&amp;DATE(2020,12,31),'[1]Cases Opened'!M5:M8004,"Closed")+COUNTIFS('[1]Cases Pending from Prior Years'!G5:G8004,A18,'[1]Cases Pending from Prior Years'!N5:N8004,"Acquittal",'[1]Cases Pending from Prior Years'!K5:K8004,"&gt;="&amp;DATE(2020,1,1),'[1]Cases Pending from Prior Years'!K5:K8004,"&lt;="&amp;DATE(2020,12,31),'[1]Cases Pending from Prior Years'!M5:M8004,"Closed")</f>
        <v>0</v>
      </c>
      <c r="K18">
        <f>COUNTIFS('[1]Cases Opened'!G5:G8004,A18,'[1]Cases Opened'!N5:N8004,"Dismissal",'[1]Cases Opened'!K5:K8004,"&gt;="&amp;DATE(2020,1,1),'[1]Cases Opened'!K5:K8004,"&lt;="&amp;DATE(2020,12,31),'[1]Cases Opened'!M5:M8004,"Closed")+COUNTIFS('[1]Cases Pending from Prior Years'!G5:G8004,A18,'[1]Cases Pending from Prior Years'!N5:N8004,"Dismissal",'[1]Cases Pending from Prior Years'!K5:K8004,"&gt;="&amp;DATE(2020,1,1),'[1]Cases Pending from Prior Years'!K5:K8004,"&lt;="&amp;DATE(2020,12,31),'[1]Cases Pending from Prior Years'!M5:M8004,"Closed")</f>
        <v>0</v>
      </c>
      <c r="L18" s="8">
        <f>COUNTIFS('[1]Cases Opened'!G5:G8004,A18,'[1]Cases Opened'!O5:O8004,"Exonerated",'[1]Cases Opened'!K5:K8004,"&gt;="&amp;DATE(2020,1,1),'[1]Cases Opened'!K5:K8004,"&lt;="&amp;DATE(2020,12,31),'[1]Cases Opened'!M5:M8004,"Closed")+COUNTIFS('[1]Cases Pending from Prior Years'!G5:G8004,A18,'[1]Cases Pending from Prior Years'!O5:O8004,"Exonerated",'[1]Cases Pending from Prior Years'!K5:K8004,"&gt;="&amp;DATE(2020,1,1),'[1]Cases Pending from Prior Years'!K5:K8004,"&lt;="&amp;DATE(2020,12,31),'[1]Cases Pending from Prior Years'!M5:M8004,"Closed")</f>
        <v>0</v>
      </c>
      <c r="M18" s="7">
        <f>COUNTIFS('[1]Cases Opened'!G5:G8004,A18,'[1]Cases Opened'!O5:O8004,"Not Sustained",'[1]Cases Opened'!K5:K8004,"&gt;="&amp;DATE(2020,1,1),'[1]Cases Opened'!K5:K8004,"&lt;="&amp;DATE(2020,12,31),'[1]Cases Opened'!M5:M8004,"Closed")+COUNTIFS('[1]Cases Pending from Prior Years'!G5:G8004,A18,'[1]Cases Pending from Prior Years'!O5:O8004,"Not Sustained",'[1]Cases Pending from Prior Years'!K5:K8004,"&gt;="&amp;DATE(2020,1,1),'[1]Cases Pending from Prior Years'!K5:K8004,"&lt;="&amp;DATE(2020,12,31),'[1]Cases Pending from Prior Years'!M5:M8004,"Closed")</f>
        <v>0</v>
      </c>
      <c r="N18" s="7">
        <f>COUNTIFS('[1]Cases Opened'!G5:G8004,A18,'[1]Cases Opened'!O5:O8004,"Unfounded",'[1]Cases Opened'!K5:K8004,"&gt;="&amp;DATE(2020,1,1),'[1]Cases Opened'!K5:K8004,"&lt;="&amp;DATE(2020,12,31),'[1]Cases Opened'!M5:M8004,"Closed")+COUNTIFS('[1]Cases Pending from Prior Years'!G5:G8004,A18,'[1]Cases Pending from Prior Years'!O5:O8004,"Unfounded",'[1]Cases Pending from Prior Years'!K5:K8004,"&gt;="&amp;DATE(2020,1,1),'[1]Cases Pending from Prior Years'!K5:K8004,"&lt;="&amp;DATE(2020,12,31),'[1]Cases Pending from Prior Years'!M5:M8004,"Closed")</f>
        <v>0</v>
      </c>
      <c r="O18" s="7">
        <f>COUNTIFS('[1]Cases Opened'!G5:G8004,A18,'[1]Cases Opened'!O5:O8004,"Administratively Closed",'[1]Cases Opened'!K5:K8004,"&gt;="&amp;DATE(2020,1,1),'[1]Cases Opened'!K5:K8004,"&lt;="&amp;DATE(2020,12,31),'[1]Cases Opened'!M5:M8004,"Closed")+COUNTIFS('[1]Cases Pending from Prior Years'!G5:G8004,A18,'[1]Cases Pending from Prior Years'!O5:O8004,"Administratively Closed",'[1]Cases Pending from Prior Years'!K5:K8004,"&gt;="&amp;DATE(2020,1,1),'[1]Cases Pending from Prior Years'!K5:K8004,"&lt;="&amp;DATE(2020,12,31),'[1]Cases Pending from Prior Years'!M5:M8004,"Closed")</f>
        <v>0</v>
      </c>
      <c r="P18" s="6">
        <f>COUNTIFS('[1]Cases Opened'!G5:G8004,A18,'[1]Cases Opened'!O5:O8004,"Sustained",'[1]Cases Opened'!K5:K8004,"&gt;="&amp;DATE(2020,1,1),'[1]Cases Opened'!K5:K8004,"&lt;="&amp;DATE(2020,12,31),'[1]Cases Opened'!M5:M8004,"Closed")+COUNTIFS('[1]Cases Pending from Prior Years'!G5:G8004,A18,'[1]Cases Pending from Prior Years'!O5:O8004,"Sustained",'[1]Cases Pending from Prior Years'!K5:K8004,"&gt;="&amp;DATE(2020,1,1),'[1]Cases Pending from Prior Years'!K5:K8004,"&lt;="&amp;DATE(2020,12,31),'[1]Cases Pending from Prior Years'!M5:M8004,"Closed")</f>
        <v>0</v>
      </c>
      <c r="Q18" s="5">
        <f t="shared" si="0"/>
        <v>0</v>
      </c>
    </row>
    <row r="19" spans="1:17" x14ac:dyDescent="0.25">
      <c r="A19" s="14" t="s">
        <v>9</v>
      </c>
      <c r="B19" s="10">
        <f>'[1]Q1 Summary Template'!B19</f>
        <v>0</v>
      </c>
      <c r="C19" s="10">
        <f>COUNTIFS('[1]Cases Opened'!G5:G8004,A19,'[1]Cases Opened'!B5:B8004,"&gt;="&amp;DATE(2020,1,1),'[1]Cases Opened'!B5:B8004,"&lt;="&amp;DATE(2020,12,31))</f>
        <v>0</v>
      </c>
      <c r="D19" s="10">
        <f>COUNTIFS('[1]Cases Opened'!G5:G8004,A19,'[1]Cases Opened'!K5:K8004,"&gt;="&amp;DATE(2020,1,1),'[1]Cases Opened'!K5:K8004,"&lt;="&amp;DATE(2020,12,31),'[1]Cases Opened'!M5:M8004,"Closed")+COUNTIFS('[1]Cases Pending from Prior Years'!G5:G8004,A19,'[1]Cases Pending from Prior Years'!K5:K8004,"&gt;="&amp;DATE(2020,1,1),'[1]Cases Pending from Prior Years'!K5:K8004,"&lt;="&amp;DATE(2020,12,31),'[1]Cases Pending from Prior Years'!M5:M8004,"Closed")</f>
        <v>0</v>
      </c>
      <c r="E19" s="13">
        <f>COUNTIFS('[1]Cases Opened'!G5:G8004,A19,'[1]Cases Opened'!E5:E8004,"Agency",'[1]Cases Opened'!K5:K8004,"&gt;="&amp;DATE(2020,1,1),'[1]Cases Opened'!K5:K8004,"&lt;="&amp;DATE(2020,12,31),'[1]Cases Opened'!M5:M8004,"Closed")+COUNTIFS('[1]Cases Pending from Prior Years'!G5:G8004,A19,'[1]Cases Pending from Prior Years'!E5:E8004,"Agency",'[1]Cases Pending from Prior Years'!K5:K8004,"&gt;="&amp;DATE(2020,1,1),'[1]Cases Pending from Prior Years'!K5:K8004,"&lt;="&amp;DATE(2020,12,31),'[1]Cases Pending from Prior Years'!M5:M8004,"Closed")</f>
        <v>0</v>
      </c>
      <c r="F19" s="12">
        <f>COUNTIFS('[1]Cases Opened'!G5:G8004,A19,'[1]Cases Opened'!E5:E8004,"Civilian",'[1]Cases Opened'!K5:K8004,"&gt;="&amp;DATE(2020,1,1),'[1]Cases Opened'!K5:K8004,"&lt;="&amp;DATE(2020,12,31),'[1]Cases Opened'!M5:M8004,"Closed")+COUNTIFS('[1]Cases Pending from Prior Years'!G5:G8004,A19,'[1]Cases Pending from Prior Years'!E5:E8004,"Civilian",'[1]Cases Pending from Prior Years'!K5:K8004,"&gt;="&amp;DATE(2020,1,1),'[1]Cases Pending from Prior Years'!K5:K8004,"&lt;="&amp;DATE(2020,12,31),'[1]Cases Pending from Prior Years'!M5:M8004,"Closed")</f>
        <v>0</v>
      </c>
      <c r="G19" s="11">
        <f>COUNTIFS('[1]Cases Opened'!G5:G8004,A19,'[1]Cases Opened'!E5:E8004,"Anonymous",'[1]Cases Opened'!K5:K8004,"&gt;="&amp;DATE(2020,1,1),'[1]Cases Opened'!K5:K8004,"&lt;="&amp;DATE(2020,12,31),'[1]Cases Opened'!M5:M8004,"Closed")+COUNTIFS('[1]Cases Pending from Prior Years'!G5:G8004,A19,'[1]Cases Pending from Prior Years'!E5:E8004,"Anonymous",'[1]Cases Pending from Prior Years'!K5:K8004,"&gt;="&amp;DATE(2020,1,1),'[1]Cases Pending from Prior Years'!K5:K8004,"&lt;="&amp;DATE(2020,12,31),'[1]Cases Pending from Prior Years'!M5:M8004,"Closed")</f>
        <v>0</v>
      </c>
      <c r="H19" s="10">
        <f>COUNTIFS('[1]Cases Opened'!G5:G8004,A19,'[1]Cases Opened'!N5:N8004,"Conviction",'[1]Cases Opened'!K5:K8004,"&gt;="&amp;DATE(2020,1,1),'[1]Cases Opened'!K5:K8004,"&lt;="&amp;DATE(2020,12,31),'[1]Cases Opened'!M5:M8004,"Closed")+COUNTIFS('[1]Cases Pending from Prior Years'!G5:G8004,A19,'[1]Cases Pending from Prior Years'!N5:N8004,"Conviction",'[1]Cases Pending from Prior Years'!K5:K8004,"&gt;="&amp;DATE(2020,1,1),'[1]Cases Pending from Prior Years'!K5:K8004,"&lt;="&amp;DATE(2020,12,31),'[1]Cases Pending from Prior Years'!M5:M8004,"Closed")</f>
        <v>0</v>
      </c>
      <c r="I19" s="10">
        <f>COUNTIFS('[1]Cases Opened'!G5:G8004,A19,'[1]Cases Opened'!N5:N8004,"Diversion",'[1]Cases Opened'!K5:K8004,"&gt;="&amp;DATE(2020,1,1),'[1]Cases Opened'!K5:K8004,"&lt;="&amp;DATE(2020,12,31),'[1]Cases Opened'!M5:M8004,"Closed")+COUNTIFS('[1]Cases Pending from Prior Years'!G5:G8004,A19,'[1]Cases Pending from Prior Years'!N5:N8004,"Diversion",'[1]Cases Pending from Prior Years'!K5:K8004,"&gt;="&amp;DATE(2020,1,1),'[1]Cases Pending from Prior Years'!K5:K8004,"&lt;="&amp;DATE(2020,12,31),'[1]Cases Pending from Prior Years'!M5:M8004,"Closed")</f>
        <v>0</v>
      </c>
      <c r="J19" s="10">
        <f>COUNTIFS('[1]Cases Opened'!G5:G8004,A19,'[1]Cases Opened'!N5:N8004,"Acquittal",'[1]Cases Opened'!K5:K8004,"&gt;="&amp;DATE(2020,1,1),'[1]Cases Opened'!K5:K8004,"&lt;="&amp;DATE(2020,12,31),'[1]Cases Opened'!M5:M8004,"Closed")+COUNTIFS('[1]Cases Pending from Prior Years'!G5:G8004,A19,'[1]Cases Pending from Prior Years'!N5:N8004,"Acquittal",'[1]Cases Pending from Prior Years'!K5:K8004,"&gt;="&amp;DATE(2020,1,1),'[1]Cases Pending from Prior Years'!K5:K8004,"&lt;="&amp;DATE(2020,12,31),'[1]Cases Pending from Prior Years'!M5:M8004,"Closed")</f>
        <v>0</v>
      </c>
      <c r="K19" s="10">
        <f>COUNTIFS('[1]Cases Opened'!G5:G8004,A19,'[1]Cases Opened'!N5:N8004,"Dismissal",'[1]Cases Opened'!K5:K8004,"&gt;="&amp;DATE(2020,1,1),'[1]Cases Opened'!K5:K8004,"&lt;="&amp;DATE(2020,12,31),'[1]Cases Opened'!M5:M8004,"Closed")+COUNTIFS('[1]Cases Pending from Prior Years'!G5:G8004,A19,'[1]Cases Pending from Prior Years'!N5:N8004,"Dismissal",'[1]Cases Pending from Prior Years'!K5:K8004,"&gt;="&amp;DATE(2020,1,1),'[1]Cases Pending from Prior Years'!K5:K8004,"&lt;="&amp;DATE(2020,12,31),'[1]Cases Pending from Prior Years'!M5:M8004,"Closed")</f>
        <v>0</v>
      </c>
      <c r="L19" s="13">
        <f>COUNTIFS('[1]Cases Opened'!G5:G8004,A19,'[1]Cases Opened'!O5:O8004,"Exonerated",'[1]Cases Opened'!K5:K8004,"&gt;="&amp;DATE(2020,1,1),'[1]Cases Opened'!K5:K8004,"&lt;="&amp;DATE(2020,12,31),'[1]Cases Opened'!M5:M8004,"Closed")+COUNTIFS('[1]Cases Pending from Prior Years'!G5:G8004,A19,'[1]Cases Pending from Prior Years'!O5:O8004,"Exonerated",'[1]Cases Pending from Prior Years'!K5:K8004,"&gt;="&amp;DATE(2020,1,1),'[1]Cases Pending from Prior Years'!K5:K8004,"&lt;="&amp;DATE(2020,12,31),'[1]Cases Pending from Prior Years'!M5:M8004,"Closed")</f>
        <v>0</v>
      </c>
      <c r="M19" s="12">
        <f>COUNTIFS('[1]Cases Opened'!G5:G8004,A19,'[1]Cases Opened'!O5:O8004,"Not Sustained",'[1]Cases Opened'!K5:K8004,"&gt;="&amp;DATE(2020,1,1),'[1]Cases Opened'!K5:K8004,"&lt;="&amp;DATE(2020,12,31),'[1]Cases Opened'!M5:M8004,"Closed")+COUNTIFS('[1]Cases Pending from Prior Years'!G5:G8004,A19,'[1]Cases Pending from Prior Years'!O5:O8004,"Not Sustained",'[1]Cases Pending from Prior Years'!K5:K8004,"&gt;="&amp;DATE(2020,1,1),'[1]Cases Pending from Prior Years'!K5:K8004,"&lt;="&amp;DATE(2020,12,31),'[1]Cases Pending from Prior Years'!M5:M8004,"Closed")</f>
        <v>0</v>
      </c>
      <c r="N19" s="12">
        <f>COUNTIFS('[1]Cases Opened'!G5:G8004,A19,'[1]Cases Opened'!O5:O8004,"Unfounded",'[1]Cases Opened'!K5:K8004,"&gt;="&amp;DATE(2020,1,1),'[1]Cases Opened'!K5:K8004,"&lt;="&amp;DATE(2020,12,31),'[1]Cases Opened'!M5:M8004,"Closed")+COUNTIFS('[1]Cases Pending from Prior Years'!G5:G8004,A19,'[1]Cases Pending from Prior Years'!O5:O8004,"Unfounded",'[1]Cases Pending from Prior Years'!K5:K8004,"&gt;="&amp;DATE(2020,1,1),'[1]Cases Pending from Prior Years'!K5:K8004,"&lt;="&amp;DATE(2020,12,31),'[1]Cases Pending from Prior Years'!M5:M8004,"Closed")</f>
        <v>0</v>
      </c>
      <c r="O19" s="12">
        <f>COUNTIFS('[1]Cases Opened'!G5:G8004,A19,'[1]Cases Opened'!O5:O8004,"Administratively Closed",'[1]Cases Opened'!K5:K8004,"&gt;="&amp;DATE(2020,1,1),'[1]Cases Opened'!K5:K8004,"&lt;="&amp;DATE(2020,12,31),'[1]Cases Opened'!M5:M8004,"Closed")+COUNTIFS('[1]Cases Pending from Prior Years'!G5:G8004,A19,'[1]Cases Pending from Prior Years'!O5:O8004,"Administratively Closed",'[1]Cases Pending from Prior Years'!K5:K8004,"&gt;="&amp;DATE(2020,1,1),'[1]Cases Pending from Prior Years'!K5:K8004,"&lt;="&amp;DATE(2020,12,31),'[1]Cases Pending from Prior Years'!M5:M8004,"Closed")</f>
        <v>0</v>
      </c>
      <c r="P19" s="11">
        <f>COUNTIFS('[1]Cases Opened'!G5:G8004,A19,'[1]Cases Opened'!O5:O8004,"Sustained",'[1]Cases Opened'!K5:K8004,"&gt;="&amp;DATE(2020,1,1),'[1]Cases Opened'!K5:K8004,"&lt;="&amp;DATE(2020,12,31),'[1]Cases Opened'!M5:M8004,"Closed")+COUNTIFS('[1]Cases Pending from Prior Years'!G5:G8004,A19,'[1]Cases Pending from Prior Years'!O5:O8004,"Sustained",'[1]Cases Pending from Prior Years'!K5:K8004,"&gt;="&amp;DATE(2020,1,1),'[1]Cases Pending from Prior Years'!K5:K8004,"&lt;="&amp;DATE(2020,12,31),'[1]Cases Pending from Prior Years'!M5:M8004,"Closed")</f>
        <v>0</v>
      </c>
      <c r="Q19" s="10">
        <f t="shared" si="0"/>
        <v>0</v>
      </c>
    </row>
    <row r="20" spans="1:17" x14ac:dyDescent="0.25">
      <c r="A20" s="9" t="s">
        <v>8</v>
      </c>
      <c r="B20">
        <f>'[1]Q1 Summary Template'!B20</f>
        <v>1</v>
      </c>
      <c r="C20">
        <f>COUNTIFS('[1]Cases Opened'!G5:G8004,A20,'[1]Cases Opened'!B5:B8004,"&gt;="&amp;DATE(2020,1,1),'[1]Cases Opened'!B5:B8004,"&lt;="&amp;DATE(2020,12,31))</f>
        <v>0</v>
      </c>
      <c r="D20">
        <f>COUNTIFS('[1]Cases Opened'!G5:G8004,A20,'[1]Cases Opened'!K5:K8004,"&gt;="&amp;DATE(2020,1,1),'[1]Cases Opened'!K5:K8004,"&lt;="&amp;DATE(2020,12,31),'[1]Cases Opened'!M5:M8004,"Closed")+COUNTIFS('[1]Cases Pending from Prior Years'!G5:G8004,A20,'[1]Cases Pending from Prior Years'!K5:K8004,"&gt;="&amp;DATE(2020,1,1),'[1]Cases Pending from Prior Years'!K5:K8004,"&lt;="&amp;DATE(2020,12,31),'[1]Cases Pending from Prior Years'!M5:M8004,"Closed")</f>
        <v>1</v>
      </c>
      <c r="E20" s="8">
        <f>COUNTIFS('[1]Cases Opened'!G5:G8004,A20,'[1]Cases Opened'!E5:E8004,"Agency",'[1]Cases Opened'!K5:K8004,"&gt;="&amp;DATE(2020,1,1),'[1]Cases Opened'!K5:K8004,"&lt;="&amp;DATE(2020,12,31),'[1]Cases Opened'!M5:M8004,"Closed")+COUNTIFS('[1]Cases Pending from Prior Years'!G5:G8004,A20,'[1]Cases Pending from Prior Years'!E5:E8004,"Agency",'[1]Cases Pending from Prior Years'!K5:K8004,"&gt;="&amp;DATE(2020,1,1),'[1]Cases Pending from Prior Years'!K5:K8004,"&lt;="&amp;DATE(2020,12,31),'[1]Cases Pending from Prior Years'!M5:M8004,"Closed")</f>
        <v>1</v>
      </c>
      <c r="F20" s="7">
        <f>COUNTIFS('[1]Cases Opened'!G5:G8004,A20,'[1]Cases Opened'!E5:E8004,"Civilian",'[1]Cases Opened'!K5:K8004,"&gt;="&amp;DATE(2020,1,1),'[1]Cases Opened'!K5:K8004,"&lt;="&amp;DATE(2020,12,31),'[1]Cases Opened'!M5:M8004,"Closed")+COUNTIFS('[1]Cases Pending from Prior Years'!G5:G8004,A20,'[1]Cases Pending from Prior Years'!E5:E8004,"Civilian",'[1]Cases Pending from Prior Years'!K5:K8004,"&gt;="&amp;DATE(2020,1,1),'[1]Cases Pending from Prior Years'!K5:K8004,"&lt;="&amp;DATE(2020,12,31),'[1]Cases Pending from Prior Years'!M5:M8004,"Closed")</f>
        <v>0</v>
      </c>
      <c r="G20" s="6">
        <f>COUNTIFS('[1]Cases Opened'!G5:G8004,A20,'[1]Cases Opened'!E5:E8004,"Anonymous",'[1]Cases Opened'!K5:K8004,"&gt;="&amp;DATE(2020,1,1),'[1]Cases Opened'!K5:K8004,"&lt;="&amp;DATE(2020,12,31),'[1]Cases Opened'!M5:M8004,"Closed")+COUNTIFS('[1]Cases Pending from Prior Years'!G5:G8004,A20,'[1]Cases Pending from Prior Years'!E5:E8004,"Anonymous",'[1]Cases Pending from Prior Years'!K5:K8004,"&gt;="&amp;DATE(2020,1,1),'[1]Cases Pending from Prior Years'!K5:K8004,"&lt;="&amp;DATE(2020,12,31),'[1]Cases Pending from Prior Years'!M5:M8004,"Closed")</f>
        <v>0</v>
      </c>
      <c r="H20">
        <f>COUNTIFS('[1]Cases Opened'!G5:G8004,A20,'[1]Cases Opened'!N5:N8004,"Conviction",'[1]Cases Opened'!K5:K8004,"&gt;="&amp;DATE(2020,1,1),'[1]Cases Opened'!K5:K8004,"&lt;="&amp;DATE(2020,12,31),'[1]Cases Opened'!M5:M8004,"Closed")+COUNTIFS('[1]Cases Pending from Prior Years'!G5:G8004,A20,'[1]Cases Pending from Prior Years'!N5:N8004,"Conviction",'[1]Cases Pending from Prior Years'!K5:K8004,"&gt;="&amp;DATE(2020,1,1),'[1]Cases Pending from Prior Years'!K5:K8004,"&lt;="&amp;DATE(2020,12,31),'[1]Cases Pending from Prior Years'!M5:M8004,"Closed")</f>
        <v>0</v>
      </c>
      <c r="I20">
        <f>COUNTIFS('[1]Cases Opened'!G5:G8004,A20,'[1]Cases Opened'!N5:N8004,"Diversion",'[1]Cases Opened'!K5:K8004,"&gt;="&amp;DATE(2020,1,1),'[1]Cases Opened'!K5:K8004,"&lt;="&amp;DATE(2020,12,31),'[1]Cases Opened'!M5:M8004,"Closed")+COUNTIFS('[1]Cases Pending from Prior Years'!G5:G8004,A20,'[1]Cases Pending from Prior Years'!N5:N8004,"Diversion",'[1]Cases Pending from Prior Years'!K5:K8004,"&gt;="&amp;DATE(2020,1,1),'[1]Cases Pending from Prior Years'!K5:K8004,"&lt;="&amp;DATE(2020,12,31),'[1]Cases Pending from Prior Years'!M5:M8004,"Closed")</f>
        <v>0</v>
      </c>
      <c r="J20">
        <f>COUNTIFS('[1]Cases Opened'!G5:G8004,A20,'[1]Cases Opened'!N5:N8004,"Acquittal",'[1]Cases Opened'!K5:K8004,"&gt;="&amp;DATE(2020,1,1),'[1]Cases Opened'!K5:K8004,"&lt;="&amp;DATE(2020,12,31),'[1]Cases Opened'!M5:M8004,"Closed")+COUNTIFS('[1]Cases Pending from Prior Years'!G5:G8004,A20,'[1]Cases Pending from Prior Years'!N5:N8004,"Acquittal",'[1]Cases Pending from Prior Years'!K5:K8004,"&gt;="&amp;DATE(2020,1,1),'[1]Cases Pending from Prior Years'!K5:K8004,"&lt;="&amp;DATE(2020,12,31),'[1]Cases Pending from Prior Years'!M5:M8004,"Closed")</f>
        <v>0</v>
      </c>
      <c r="K20">
        <f>COUNTIFS('[1]Cases Opened'!G5:G8004,A20,'[1]Cases Opened'!N5:N8004,"Dismissal",'[1]Cases Opened'!K5:K8004,"&gt;="&amp;DATE(2020,1,1),'[1]Cases Opened'!K5:K8004,"&lt;="&amp;DATE(2020,12,31),'[1]Cases Opened'!M5:M8004,"Closed")+COUNTIFS('[1]Cases Pending from Prior Years'!G5:G8004,A20,'[1]Cases Pending from Prior Years'!N5:N8004,"Dismissal",'[1]Cases Pending from Prior Years'!K5:K8004,"&gt;="&amp;DATE(2020,1,1),'[1]Cases Pending from Prior Years'!K5:K8004,"&lt;="&amp;DATE(2020,12,31),'[1]Cases Pending from Prior Years'!M5:M8004,"Closed")</f>
        <v>1</v>
      </c>
      <c r="L20" s="8">
        <f>COUNTIFS('[1]Cases Opened'!G5:G8004,A20,'[1]Cases Opened'!O5:O8004,"Exonerated",'[1]Cases Opened'!K5:K8004,"&gt;="&amp;DATE(2020,1,1),'[1]Cases Opened'!K5:K8004,"&lt;="&amp;DATE(2020,12,31),'[1]Cases Opened'!M5:M8004,"Closed")+COUNTIFS('[1]Cases Pending from Prior Years'!G5:G8004,A20,'[1]Cases Pending from Prior Years'!O5:O8004,"Exonerated",'[1]Cases Pending from Prior Years'!K5:K8004,"&gt;="&amp;DATE(2020,1,1),'[1]Cases Pending from Prior Years'!K5:K8004,"&lt;="&amp;DATE(2020,12,31),'[1]Cases Pending from Prior Years'!M5:M8004,"Closed")</f>
        <v>0</v>
      </c>
      <c r="M20" s="7">
        <f>COUNTIFS('[1]Cases Opened'!G5:G8004,A20,'[1]Cases Opened'!O5:O8004,"Not Sustained",'[1]Cases Opened'!K5:K8004,"&gt;="&amp;DATE(2020,1,1),'[1]Cases Opened'!K5:K8004,"&lt;="&amp;DATE(2020,12,31),'[1]Cases Opened'!M5:M8004,"Closed")+COUNTIFS('[1]Cases Pending from Prior Years'!G5:G8004,A20,'[1]Cases Pending from Prior Years'!O5:O8004,"Not Sustained",'[1]Cases Pending from Prior Years'!K5:K8004,"&gt;="&amp;DATE(2020,1,1),'[1]Cases Pending from Prior Years'!K5:K8004,"&lt;="&amp;DATE(2020,12,31),'[1]Cases Pending from Prior Years'!M5:M8004,"Closed")</f>
        <v>0</v>
      </c>
      <c r="N20" s="7">
        <f>COUNTIFS('[1]Cases Opened'!G5:G8004,A20,'[1]Cases Opened'!O5:O8004,"Unfounded",'[1]Cases Opened'!K5:K8004,"&gt;="&amp;DATE(2020,1,1),'[1]Cases Opened'!K5:K8004,"&lt;="&amp;DATE(2020,12,31),'[1]Cases Opened'!M5:M8004,"Closed")+COUNTIFS('[1]Cases Pending from Prior Years'!G5:G8004,A20,'[1]Cases Pending from Prior Years'!O5:O8004,"Unfounded",'[1]Cases Pending from Prior Years'!K5:K8004,"&gt;="&amp;DATE(2020,1,1),'[1]Cases Pending from Prior Years'!K5:K8004,"&lt;="&amp;DATE(2020,12,31),'[1]Cases Pending from Prior Years'!M5:M8004,"Closed")</f>
        <v>0</v>
      </c>
      <c r="O20" s="7">
        <v>0</v>
      </c>
      <c r="P20" s="6">
        <f>COUNTIFS('[1]Cases Opened'!G5:G8004,A20,'[1]Cases Opened'!O5:O8004,"Sustained",'[1]Cases Opened'!K5:K8004,"&gt;="&amp;DATE(2020,1,1),'[1]Cases Opened'!K5:K8004,"&lt;="&amp;DATE(2020,12,31),'[1]Cases Opened'!M5:M8004,"Closed")+COUNTIFS('[1]Cases Pending from Prior Years'!G5:G8004,A20,'[1]Cases Pending from Prior Years'!O5:O8004,"Sustained",'[1]Cases Pending from Prior Years'!K5:K8004,"&gt;="&amp;DATE(2020,1,1),'[1]Cases Pending from Prior Years'!K5:K8004,"&lt;="&amp;DATE(2020,12,31),'[1]Cases Pending from Prior Years'!M5:M8004,"Closed")</f>
        <v>0</v>
      </c>
      <c r="Q20" s="5">
        <f t="shared" si="0"/>
        <v>0</v>
      </c>
    </row>
    <row r="21" spans="1:17" x14ac:dyDescent="0.25">
      <c r="A21" s="14" t="s">
        <v>7</v>
      </c>
      <c r="B21" s="10">
        <f>'[1]Q1 Summary Template'!B21</f>
        <v>0</v>
      </c>
      <c r="C21" s="10">
        <f>COUNTIFS('[1]Cases Opened'!G5:G8004,A21,'[1]Cases Opened'!B5:B8004,"&gt;="&amp;DATE(2020,1,1),'[1]Cases Opened'!B5:B8004,"&lt;="&amp;DATE(2020,12,31))</f>
        <v>0</v>
      </c>
      <c r="D21" s="10">
        <f>COUNTIFS('[1]Cases Opened'!G5:G8004,A21,'[1]Cases Opened'!K5:K8004,"&gt;="&amp;DATE(2020,1,1),'[1]Cases Opened'!K5:K8004,"&lt;="&amp;DATE(2020,12,31),'[1]Cases Opened'!M5:M8004,"Closed")+COUNTIFS('[1]Cases Pending from Prior Years'!G5:G8004,A21,'[1]Cases Pending from Prior Years'!K5:K8004,"&gt;="&amp;DATE(2020,1,1),'[1]Cases Pending from Prior Years'!K5:K8004,"&lt;="&amp;DATE(2020,12,31),'[1]Cases Pending from Prior Years'!M5:M8004,"Closed")</f>
        <v>0</v>
      </c>
      <c r="E21" s="13">
        <f>COUNTIFS('[1]Cases Opened'!G5:G8004,A21,'[1]Cases Opened'!E5:E8004,"Agency",'[1]Cases Opened'!K5:K8004,"&gt;="&amp;DATE(2020,1,1),'[1]Cases Opened'!K5:K8004,"&lt;="&amp;DATE(2020,12,31),'[1]Cases Opened'!M5:M8004,"Closed")+COUNTIFS('[1]Cases Pending from Prior Years'!G5:G8004,A21,'[1]Cases Pending from Prior Years'!E5:E8004,"Agency",'[1]Cases Pending from Prior Years'!K5:K8004,"&gt;="&amp;DATE(2020,1,1),'[1]Cases Pending from Prior Years'!K5:K8004,"&lt;="&amp;DATE(2020,12,31),'[1]Cases Pending from Prior Years'!M5:M8004,"Closed")</f>
        <v>0</v>
      </c>
      <c r="F21" s="12">
        <f>COUNTIFS('[1]Cases Opened'!G5:G8004,A21,'[1]Cases Opened'!E5:E8004,"Civilian",'[1]Cases Opened'!K5:K8004,"&gt;="&amp;DATE(2020,1,1),'[1]Cases Opened'!K5:K8004,"&lt;="&amp;DATE(2020,12,31),'[1]Cases Opened'!M5:M8004,"Closed")+COUNTIFS('[1]Cases Pending from Prior Years'!G5:G8004,A21,'[1]Cases Pending from Prior Years'!E5:E8004,"Civilian",'[1]Cases Pending from Prior Years'!K5:K8004,"&gt;="&amp;DATE(2020,1,1),'[1]Cases Pending from Prior Years'!K5:K8004,"&lt;="&amp;DATE(2020,12,31),'[1]Cases Pending from Prior Years'!M5:M8004,"Closed")</f>
        <v>0</v>
      </c>
      <c r="G21" s="11">
        <f>COUNTIFS('[1]Cases Opened'!G5:G8004,A21,'[1]Cases Opened'!E5:E8004,"Anonymous",'[1]Cases Opened'!K5:K8004,"&gt;="&amp;DATE(2020,1,1),'[1]Cases Opened'!K5:K8004,"&lt;="&amp;DATE(2020,12,31),'[1]Cases Opened'!M5:M8004,"Closed")+COUNTIFS('[1]Cases Pending from Prior Years'!G5:G8004,A21,'[1]Cases Pending from Prior Years'!E5:E8004,"Anonymous",'[1]Cases Pending from Prior Years'!K5:K8004,"&gt;="&amp;DATE(2020,1,1),'[1]Cases Pending from Prior Years'!K5:K8004,"&lt;="&amp;DATE(2020,12,31),'[1]Cases Pending from Prior Years'!M5:M8004,"Closed")</f>
        <v>0</v>
      </c>
      <c r="H21" s="10">
        <f>COUNTIFS('[1]Cases Opened'!G5:G8004,A21,'[1]Cases Opened'!N5:N8004,"Conviction",'[1]Cases Opened'!K5:K8004,"&gt;="&amp;DATE(2020,1,1),'[1]Cases Opened'!K5:K8004,"&lt;="&amp;DATE(2020,12,31),'[1]Cases Opened'!M5:M8004,"Closed")+COUNTIFS('[1]Cases Pending from Prior Years'!G5:G8004,A21,'[1]Cases Pending from Prior Years'!N5:N8004,"Conviction",'[1]Cases Pending from Prior Years'!K5:K8004,"&gt;="&amp;DATE(2020,1,1),'[1]Cases Pending from Prior Years'!K5:K8004,"&lt;="&amp;DATE(2020,12,31),'[1]Cases Pending from Prior Years'!M5:M8004,"Closed")</f>
        <v>0</v>
      </c>
      <c r="I21" s="10">
        <f>COUNTIFS('[1]Cases Opened'!G5:G8004,A21,'[1]Cases Opened'!N5:N8004,"Diversion",'[1]Cases Opened'!K5:K8004,"&gt;="&amp;DATE(2020,1,1),'[1]Cases Opened'!K5:K8004,"&lt;="&amp;DATE(2020,12,31),'[1]Cases Opened'!M5:M8004,"Closed")+COUNTIFS('[1]Cases Pending from Prior Years'!G5:G8004,A21,'[1]Cases Pending from Prior Years'!N5:N8004,"Diversion",'[1]Cases Pending from Prior Years'!K5:K8004,"&gt;="&amp;DATE(2020,1,1),'[1]Cases Pending from Prior Years'!K5:K8004,"&lt;="&amp;DATE(2020,12,31),'[1]Cases Pending from Prior Years'!M5:M8004,"Closed")</f>
        <v>0</v>
      </c>
      <c r="J21" s="10">
        <f>COUNTIFS('[1]Cases Opened'!G5:G8004,A21,'[1]Cases Opened'!N5:N8004,"Acquittal",'[1]Cases Opened'!K5:K8004,"&gt;="&amp;DATE(2020,1,1),'[1]Cases Opened'!K5:K8004,"&lt;="&amp;DATE(2020,12,31),'[1]Cases Opened'!M5:M8004,"Closed")+COUNTIFS('[1]Cases Pending from Prior Years'!G5:G8004,A21,'[1]Cases Pending from Prior Years'!N5:N8004,"Acquittal",'[1]Cases Pending from Prior Years'!K5:K8004,"&gt;="&amp;DATE(2020,1,1),'[1]Cases Pending from Prior Years'!K5:K8004,"&lt;="&amp;DATE(2020,12,31),'[1]Cases Pending from Prior Years'!M5:M8004,"Closed")</f>
        <v>0</v>
      </c>
      <c r="K21" s="10">
        <f>COUNTIFS('[1]Cases Opened'!G5:G8004,A21,'[1]Cases Opened'!N5:N8004,"Dismissal",'[1]Cases Opened'!K5:K8004,"&gt;="&amp;DATE(2020,1,1),'[1]Cases Opened'!K5:K8004,"&lt;="&amp;DATE(2020,12,31),'[1]Cases Opened'!M5:M8004,"Closed")+COUNTIFS('[1]Cases Pending from Prior Years'!G5:G8004,A21,'[1]Cases Pending from Prior Years'!N5:N8004,"Dismissal",'[1]Cases Pending from Prior Years'!K5:K8004,"&gt;="&amp;DATE(2020,1,1),'[1]Cases Pending from Prior Years'!K5:K8004,"&lt;="&amp;DATE(2020,12,31),'[1]Cases Pending from Prior Years'!M5:M8004,"Closed")</f>
        <v>0</v>
      </c>
      <c r="L21" s="13">
        <f>COUNTIFS('[1]Cases Opened'!G5:G8004,A21,'[1]Cases Opened'!O5:O8004,"Exonerated",'[1]Cases Opened'!K5:K8004,"&gt;="&amp;DATE(2020,1,1),'[1]Cases Opened'!K5:K8004,"&lt;="&amp;DATE(2020,12,31),'[1]Cases Opened'!M5:M8004,"Closed")+COUNTIFS('[1]Cases Pending from Prior Years'!G5:G8004,A21,'[1]Cases Pending from Prior Years'!O5:O8004,"Exonerated",'[1]Cases Pending from Prior Years'!K5:K8004,"&gt;="&amp;DATE(2020,1,1),'[1]Cases Pending from Prior Years'!K5:K8004,"&lt;="&amp;DATE(2020,12,31),'[1]Cases Pending from Prior Years'!M5:M8004,"Closed")</f>
        <v>0</v>
      </c>
      <c r="M21" s="12">
        <f>COUNTIFS('[1]Cases Opened'!G5:G8004,A21,'[1]Cases Opened'!O5:O8004,"Not Sustained",'[1]Cases Opened'!K5:K8004,"&gt;="&amp;DATE(2020,1,1),'[1]Cases Opened'!K5:K8004,"&lt;="&amp;DATE(2020,12,31),'[1]Cases Opened'!M5:M8004,"Closed")+COUNTIFS('[1]Cases Pending from Prior Years'!G5:G8004,A21,'[1]Cases Pending from Prior Years'!O5:O8004,"Not Sustained",'[1]Cases Pending from Prior Years'!K5:K8004,"&gt;="&amp;DATE(2020,1,1),'[1]Cases Pending from Prior Years'!K5:K8004,"&lt;="&amp;DATE(2020,12,31),'[1]Cases Pending from Prior Years'!M5:M8004,"Closed")</f>
        <v>0</v>
      </c>
      <c r="N21" s="12">
        <f>COUNTIFS('[1]Cases Opened'!G5:G8004,A21,'[1]Cases Opened'!O5:O8004,"Unfounded",'[1]Cases Opened'!K5:K8004,"&gt;="&amp;DATE(2020,1,1),'[1]Cases Opened'!K5:K8004,"&lt;="&amp;DATE(2020,12,31),'[1]Cases Opened'!M5:M8004,"Closed")+COUNTIFS('[1]Cases Pending from Prior Years'!G5:G8004,A21,'[1]Cases Pending from Prior Years'!O5:O8004,"Unfounded",'[1]Cases Pending from Prior Years'!K5:K8004,"&gt;="&amp;DATE(2020,1,1),'[1]Cases Pending from Prior Years'!K5:K8004,"&lt;="&amp;DATE(2020,12,31),'[1]Cases Pending from Prior Years'!M5:M8004,"Closed")</f>
        <v>0</v>
      </c>
      <c r="O21" s="12">
        <f>COUNTIFS('[1]Cases Opened'!G5:G8004,A21,'[1]Cases Opened'!O5:O8004,"Administratively Closed",'[1]Cases Opened'!K5:K8004,"&gt;="&amp;DATE(2020,1,1),'[1]Cases Opened'!K5:K8004,"&lt;="&amp;DATE(2020,12,31),'[1]Cases Opened'!M5:M8004,"Closed")+COUNTIFS('[1]Cases Pending from Prior Years'!G5:G8004,A21,'[1]Cases Pending from Prior Years'!O5:O8004,"Administratively Closed",'[1]Cases Pending from Prior Years'!K5:K8004,"&gt;="&amp;DATE(2020,1,1),'[1]Cases Pending from Prior Years'!K5:K8004,"&lt;="&amp;DATE(2020,12,31),'[1]Cases Pending from Prior Years'!M5:M8004,"Closed")</f>
        <v>0</v>
      </c>
      <c r="P21" s="11">
        <f>COUNTIFS('[1]Cases Opened'!G5:G8004,A21,'[1]Cases Opened'!O5:O8004,"Sustained",'[1]Cases Opened'!K5:K8004,"&gt;="&amp;DATE(2020,1,1),'[1]Cases Opened'!K5:K8004,"&lt;="&amp;DATE(2020,12,31),'[1]Cases Opened'!M5:M8004,"Closed")+COUNTIFS('[1]Cases Pending from Prior Years'!G5:G8004,A21,'[1]Cases Pending from Prior Years'!O5:O8004,"Sustained",'[1]Cases Pending from Prior Years'!K5:K8004,"&gt;="&amp;DATE(2020,1,1),'[1]Cases Pending from Prior Years'!K5:K8004,"&lt;="&amp;DATE(2020,12,31),'[1]Cases Pending from Prior Years'!M5:M8004,"Closed")</f>
        <v>0</v>
      </c>
      <c r="Q21" s="10">
        <f t="shared" si="0"/>
        <v>0</v>
      </c>
    </row>
    <row r="22" spans="1:17" x14ac:dyDescent="0.25">
      <c r="A22" s="9" t="s">
        <v>6</v>
      </c>
      <c r="B22">
        <f>'[1]Q1 Summary Template'!B22</f>
        <v>0</v>
      </c>
      <c r="C22">
        <f>COUNTIFS('[1]Cases Opened'!G5:G8004,A22,'[1]Cases Opened'!B5:B8004,"&gt;="&amp;DATE(2020,1,1),'[1]Cases Opened'!B5:B8004,"&lt;="&amp;DATE(2020,12,31))</f>
        <v>1</v>
      </c>
      <c r="D22">
        <f>COUNTIFS('[1]Cases Opened'!G5:G8004,A22,'[1]Cases Opened'!K5:K8004,"&gt;="&amp;DATE(2020,1,1),'[1]Cases Opened'!K5:K8004,"&lt;="&amp;DATE(2020,12,31),'[1]Cases Opened'!M5:M8004,"Closed")+COUNTIFS('[1]Cases Pending from Prior Years'!G5:G8004,A22,'[1]Cases Pending from Prior Years'!K5:K8004,"&gt;="&amp;DATE(2020,1,1),'[1]Cases Pending from Prior Years'!K5:K8004,"&lt;="&amp;DATE(2020,12,31),'[1]Cases Pending from Prior Years'!M5:M8004,"Closed")</f>
        <v>1</v>
      </c>
      <c r="E22" s="8">
        <f>COUNTIFS('[1]Cases Opened'!G5:G8004,A22,'[1]Cases Opened'!E5:E8004,"Agency",'[1]Cases Opened'!K5:K8004,"&gt;="&amp;DATE(2020,1,1),'[1]Cases Opened'!K5:K8004,"&lt;="&amp;DATE(2020,12,31),'[1]Cases Opened'!M5:M8004,"Closed")+COUNTIFS('[1]Cases Pending from Prior Years'!G5:G8004,A22,'[1]Cases Pending from Prior Years'!E5:E8004,"Agency",'[1]Cases Pending from Prior Years'!K5:K8004,"&gt;="&amp;DATE(2020,1,1),'[1]Cases Pending from Prior Years'!K5:K8004,"&lt;="&amp;DATE(2020,12,31),'[1]Cases Pending from Prior Years'!M5:M8004,"Closed")</f>
        <v>0</v>
      </c>
      <c r="F22" s="7">
        <f>COUNTIFS('[1]Cases Opened'!G5:G8004,A22,'[1]Cases Opened'!E5:E8004,"Civilian",'[1]Cases Opened'!K5:K8004,"&gt;="&amp;DATE(2020,1,1),'[1]Cases Opened'!K5:K8004,"&lt;="&amp;DATE(2020,12,31),'[1]Cases Opened'!M5:M8004,"Closed")+COUNTIFS('[1]Cases Pending from Prior Years'!G5:G8004,A22,'[1]Cases Pending from Prior Years'!E5:E8004,"Civilian",'[1]Cases Pending from Prior Years'!K5:K8004,"&gt;="&amp;DATE(2020,1,1),'[1]Cases Pending from Prior Years'!K5:K8004,"&lt;="&amp;DATE(2020,12,31),'[1]Cases Pending from Prior Years'!M5:M8004,"Closed")</f>
        <v>1</v>
      </c>
      <c r="G22" s="6">
        <f>COUNTIFS('[1]Cases Opened'!G5:G8004,A22,'[1]Cases Opened'!E5:E8004,"Anonymous",'[1]Cases Opened'!K5:K8004,"&gt;="&amp;DATE(2020,1,1),'[1]Cases Opened'!K5:K8004,"&lt;="&amp;DATE(2020,12,31),'[1]Cases Opened'!M5:M8004,"Closed")+COUNTIFS('[1]Cases Pending from Prior Years'!G5:G8004,A22,'[1]Cases Pending from Prior Years'!E5:E8004,"Anonymous",'[1]Cases Pending from Prior Years'!K5:K8004,"&gt;="&amp;DATE(2020,1,1),'[1]Cases Pending from Prior Years'!K5:K8004,"&lt;="&amp;DATE(2020,12,31),'[1]Cases Pending from Prior Years'!M5:M8004,"Closed")</f>
        <v>0</v>
      </c>
      <c r="H22">
        <f>COUNTIFS('[1]Cases Opened'!G5:G8004,A22,'[1]Cases Opened'!N5:N8004,"Conviction",'[1]Cases Opened'!K5:K8004,"&gt;="&amp;DATE(2020,1,1),'[1]Cases Opened'!K5:K8004,"&lt;="&amp;DATE(2020,12,31),'[1]Cases Opened'!M5:M8004,"Closed")+COUNTIFS('[1]Cases Pending from Prior Years'!G5:G8004,A22,'[1]Cases Pending from Prior Years'!N5:N8004,"Conviction",'[1]Cases Pending from Prior Years'!K5:K8004,"&gt;="&amp;DATE(2020,1,1),'[1]Cases Pending from Prior Years'!K5:K8004,"&lt;="&amp;DATE(2020,12,31),'[1]Cases Pending from Prior Years'!M5:M8004,"Closed")</f>
        <v>0</v>
      </c>
      <c r="I22">
        <f>COUNTIFS('[1]Cases Opened'!G5:G8004,A22,'[1]Cases Opened'!N5:N8004,"Diversion",'[1]Cases Opened'!K5:K8004,"&gt;="&amp;DATE(2020,1,1),'[1]Cases Opened'!K5:K8004,"&lt;="&amp;DATE(2020,12,31),'[1]Cases Opened'!M5:M8004,"Closed")+COUNTIFS('[1]Cases Pending from Prior Years'!G5:G8004,A22,'[1]Cases Pending from Prior Years'!N5:N8004,"Diversion",'[1]Cases Pending from Prior Years'!K5:K8004,"&gt;="&amp;DATE(2020,1,1),'[1]Cases Pending from Prior Years'!K5:K8004,"&lt;="&amp;DATE(2020,12,31),'[1]Cases Pending from Prior Years'!M5:M8004,"Closed")</f>
        <v>0</v>
      </c>
      <c r="J22">
        <f>COUNTIFS('[1]Cases Opened'!G5:G8004,A22,'[1]Cases Opened'!N5:N8004,"Acquittal",'[1]Cases Opened'!K5:K8004,"&gt;="&amp;DATE(2020,1,1),'[1]Cases Opened'!K5:K8004,"&lt;="&amp;DATE(2020,12,31),'[1]Cases Opened'!M5:M8004,"Closed")+COUNTIFS('[1]Cases Pending from Prior Years'!G5:G8004,A22,'[1]Cases Pending from Prior Years'!N5:N8004,"Acquittal",'[1]Cases Pending from Prior Years'!K5:K8004,"&gt;="&amp;DATE(2020,1,1),'[1]Cases Pending from Prior Years'!K5:K8004,"&lt;="&amp;DATE(2020,12,31),'[1]Cases Pending from Prior Years'!M5:M8004,"Closed")</f>
        <v>0</v>
      </c>
      <c r="K22">
        <f>COUNTIFS('[1]Cases Opened'!G5:G8004,A22,'[1]Cases Opened'!N5:N8004,"Dismissal",'[1]Cases Opened'!K5:K8004,"&gt;="&amp;DATE(2020,1,1),'[1]Cases Opened'!K5:K8004,"&lt;="&amp;DATE(2020,12,31),'[1]Cases Opened'!M5:M8004,"Closed")+COUNTIFS('[1]Cases Pending from Prior Years'!G5:G8004,A22,'[1]Cases Pending from Prior Years'!N5:N8004,"Dismissal",'[1]Cases Pending from Prior Years'!K5:K8004,"&gt;="&amp;DATE(2020,1,1),'[1]Cases Pending from Prior Years'!K5:K8004,"&lt;="&amp;DATE(2020,12,31),'[1]Cases Pending from Prior Years'!M5:M8004,"Closed")</f>
        <v>0</v>
      </c>
      <c r="L22" s="8">
        <f>COUNTIFS('[1]Cases Opened'!G5:G8004,A22,'[1]Cases Opened'!O5:O8004,"Exonerated",'[1]Cases Opened'!K5:K8004,"&gt;="&amp;DATE(2020,1,1),'[1]Cases Opened'!K5:K8004,"&lt;="&amp;DATE(2020,12,31),'[1]Cases Opened'!M5:M8004,"Closed")+COUNTIFS('[1]Cases Pending from Prior Years'!G5:G8004,A22,'[1]Cases Pending from Prior Years'!O5:O8004,"Exonerated",'[1]Cases Pending from Prior Years'!K5:K8004,"&gt;="&amp;DATE(2020,1,1),'[1]Cases Pending from Prior Years'!K5:K8004,"&lt;="&amp;DATE(2020,12,31),'[1]Cases Pending from Prior Years'!M5:M8004,"Closed")</f>
        <v>0</v>
      </c>
      <c r="M22" s="7">
        <f>COUNTIFS('[1]Cases Opened'!G5:G8004,A22,'[1]Cases Opened'!O5:O8004,"Not Sustained",'[1]Cases Opened'!K5:K8004,"&gt;="&amp;DATE(2020,1,1),'[1]Cases Opened'!K5:K8004,"&lt;="&amp;DATE(2020,12,31),'[1]Cases Opened'!M5:M8004,"Closed")+COUNTIFS('[1]Cases Pending from Prior Years'!G5:G8004,A22,'[1]Cases Pending from Prior Years'!O5:O8004,"Not Sustained",'[1]Cases Pending from Prior Years'!K5:K8004,"&gt;="&amp;DATE(2020,1,1),'[1]Cases Pending from Prior Years'!K5:K8004,"&lt;="&amp;DATE(2020,12,31),'[1]Cases Pending from Prior Years'!M5:M8004,"Closed")</f>
        <v>0</v>
      </c>
      <c r="N22" s="7">
        <f>COUNTIFS('[1]Cases Opened'!G5:G8004,A22,'[1]Cases Opened'!O5:O8004,"Unfounded",'[1]Cases Opened'!K5:K8004,"&gt;="&amp;DATE(2020,1,1),'[1]Cases Opened'!K5:K8004,"&lt;="&amp;DATE(2020,12,31),'[1]Cases Opened'!M5:M8004,"Closed")+COUNTIFS('[1]Cases Pending from Prior Years'!G5:G8004,A22,'[1]Cases Pending from Prior Years'!O5:O8004,"Unfounded",'[1]Cases Pending from Prior Years'!K5:K8004,"&gt;="&amp;DATE(2020,1,1),'[1]Cases Pending from Prior Years'!K5:K8004,"&lt;="&amp;DATE(2020,12,31),'[1]Cases Pending from Prior Years'!M5:M8004,"Closed")</f>
        <v>1</v>
      </c>
      <c r="O22" s="7">
        <f>COUNTIFS('[1]Cases Opened'!G5:G8004,A22,'[1]Cases Opened'!O5:O8004,"Administratively Closed",'[1]Cases Opened'!K5:K8004,"&gt;="&amp;DATE(2020,1,1),'[1]Cases Opened'!K5:K8004,"&lt;="&amp;DATE(2020,12,31),'[1]Cases Opened'!M5:M8004,"Closed")+COUNTIFS('[1]Cases Pending from Prior Years'!G5:G8004,A22,'[1]Cases Pending from Prior Years'!O5:O8004,"Administratively Closed",'[1]Cases Pending from Prior Years'!K5:K8004,"&gt;="&amp;DATE(2020,1,1),'[1]Cases Pending from Prior Years'!K5:K8004,"&lt;="&amp;DATE(2020,12,31),'[1]Cases Pending from Prior Years'!M5:M8004,"Closed")</f>
        <v>0</v>
      </c>
      <c r="P22" s="6">
        <f>COUNTIFS('[1]Cases Opened'!G5:G8004,A22,'[1]Cases Opened'!O5:O8004,"Sustained",'[1]Cases Opened'!K5:K8004,"&gt;="&amp;DATE(2020,1,1),'[1]Cases Opened'!K5:K8004,"&lt;="&amp;DATE(2020,12,31),'[1]Cases Opened'!M5:M8004,"Closed")+COUNTIFS('[1]Cases Pending from Prior Years'!G5:G8004,A22,'[1]Cases Pending from Prior Years'!O5:O8004,"Sustained",'[1]Cases Pending from Prior Years'!K5:K8004,"&gt;="&amp;DATE(2020,1,1),'[1]Cases Pending from Prior Years'!K5:K8004,"&lt;="&amp;DATE(2020,12,31),'[1]Cases Pending from Prior Years'!M5:M8004,"Closed")</f>
        <v>0</v>
      </c>
      <c r="Q22" s="5">
        <f t="shared" si="0"/>
        <v>0</v>
      </c>
    </row>
    <row r="23" spans="1:17" x14ac:dyDescent="0.25">
      <c r="A23" s="14" t="s">
        <v>5</v>
      </c>
      <c r="B23" s="10">
        <f>'[1]Q1 Summary Template'!B23</f>
        <v>0</v>
      </c>
      <c r="C23" s="10">
        <f>COUNTIFS('[1]Cases Opened'!G5:G8004,A23,'[1]Cases Opened'!B5:B8004,"&gt;="&amp;DATE(2020,1,1),'[1]Cases Opened'!B5:B8004,"&lt;="&amp;DATE(2020,12,31))</f>
        <v>0</v>
      </c>
      <c r="D23" s="10">
        <f>COUNTIFS('[1]Cases Opened'!G5:G8004,A23,'[1]Cases Opened'!K5:K8004,"&gt;="&amp;DATE(2020,1,1),'[1]Cases Opened'!K5:K8004,"&lt;="&amp;DATE(2020,12,31),'[1]Cases Opened'!M5:M8004,"Closed")+COUNTIFS('[1]Cases Pending from Prior Years'!G5:G8004,A23,'[1]Cases Pending from Prior Years'!K5:K8004,"&gt;="&amp;DATE(2020,1,1),'[1]Cases Pending from Prior Years'!K5:K8004,"&lt;="&amp;DATE(2020,12,31),'[1]Cases Pending from Prior Years'!M5:M8004,"Closed")</f>
        <v>0</v>
      </c>
      <c r="E23" s="13">
        <f>COUNTIFS('[1]Cases Opened'!G5:G8004,A23,'[1]Cases Opened'!E5:E8004,"Agency",'[1]Cases Opened'!K5:K8004,"&gt;="&amp;DATE(2020,1,1),'[1]Cases Opened'!K5:K8004,"&lt;="&amp;DATE(2020,12,31),'[1]Cases Opened'!M5:M8004,"Closed")+COUNTIFS('[1]Cases Pending from Prior Years'!G5:G8004,A23,'[1]Cases Pending from Prior Years'!E5:E8004,"Agency",'[1]Cases Pending from Prior Years'!K5:K8004,"&gt;="&amp;DATE(2020,1,1),'[1]Cases Pending from Prior Years'!K5:K8004,"&lt;="&amp;DATE(2020,12,31),'[1]Cases Pending from Prior Years'!M5:M8004,"Closed")</f>
        <v>0</v>
      </c>
      <c r="F23" s="12">
        <f>COUNTIFS('[1]Cases Opened'!G5:G8004,A23,'[1]Cases Opened'!E5:E8004,"Civilian",'[1]Cases Opened'!K5:K8004,"&gt;="&amp;DATE(2020,1,1),'[1]Cases Opened'!K5:K8004,"&lt;="&amp;DATE(2020,12,31),'[1]Cases Opened'!M5:M8004,"Closed")+COUNTIFS('[1]Cases Pending from Prior Years'!G5:G8004,A23,'[1]Cases Pending from Prior Years'!E5:E8004,"Civilian",'[1]Cases Pending from Prior Years'!K5:K8004,"&gt;="&amp;DATE(2020,1,1),'[1]Cases Pending from Prior Years'!K5:K8004,"&lt;="&amp;DATE(2020,12,31),'[1]Cases Pending from Prior Years'!M5:M8004,"Closed")</f>
        <v>0</v>
      </c>
      <c r="G23" s="11">
        <f>COUNTIFS('[1]Cases Opened'!G5:G8004,A23,'[1]Cases Opened'!E5:E8004,"Anonymous",'[1]Cases Opened'!K5:K8004,"&gt;="&amp;DATE(2020,1,1),'[1]Cases Opened'!K5:K8004,"&lt;="&amp;DATE(2020,12,31),'[1]Cases Opened'!M5:M8004,"Closed")+COUNTIFS('[1]Cases Pending from Prior Years'!G5:G8004,A23,'[1]Cases Pending from Prior Years'!E5:E8004,"Anonymous",'[1]Cases Pending from Prior Years'!K5:K8004,"&gt;="&amp;DATE(2020,1,1),'[1]Cases Pending from Prior Years'!K5:K8004,"&lt;="&amp;DATE(2020,12,31),'[1]Cases Pending from Prior Years'!M5:M8004,"Closed")</f>
        <v>0</v>
      </c>
      <c r="H23" s="10">
        <f>COUNTIFS('[1]Cases Opened'!G5:G8004,A23,'[1]Cases Opened'!N5:N8004,"Conviction",'[1]Cases Opened'!K5:K8004,"&gt;="&amp;DATE(2020,1,1),'[1]Cases Opened'!K5:K8004,"&lt;="&amp;DATE(2020,12,31),'[1]Cases Opened'!M5:M8004,"Closed")+COUNTIFS('[1]Cases Pending from Prior Years'!G5:G8004,A23,'[1]Cases Pending from Prior Years'!N5:N8004,"Conviction",'[1]Cases Pending from Prior Years'!K5:K8004,"&gt;="&amp;DATE(2020,1,1),'[1]Cases Pending from Prior Years'!K5:K8004,"&lt;="&amp;DATE(2020,12,31),'[1]Cases Pending from Prior Years'!M5:M8004,"Closed")</f>
        <v>0</v>
      </c>
      <c r="I23" s="10">
        <f>COUNTIFS('[1]Cases Opened'!G5:G8004,A23,'[1]Cases Opened'!N5:N8004,"Diversion",'[1]Cases Opened'!K5:K8004,"&gt;="&amp;DATE(2020,1,1),'[1]Cases Opened'!K5:K8004,"&lt;="&amp;DATE(2020,12,31),'[1]Cases Opened'!M5:M8004,"Closed")+COUNTIFS('[1]Cases Pending from Prior Years'!G5:G8004,A23,'[1]Cases Pending from Prior Years'!N5:N8004,"Diversion",'[1]Cases Pending from Prior Years'!K5:K8004,"&gt;="&amp;DATE(2020,1,1),'[1]Cases Pending from Prior Years'!K5:K8004,"&lt;="&amp;DATE(2020,12,31),'[1]Cases Pending from Prior Years'!M5:M8004,"Closed")</f>
        <v>0</v>
      </c>
      <c r="J23" s="10">
        <f>COUNTIFS('[1]Cases Opened'!G5:G8004,A23,'[1]Cases Opened'!N5:N8004,"Acquittal",'[1]Cases Opened'!K5:K8004,"&gt;="&amp;DATE(2020,1,1),'[1]Cases Opened'!K5:K8004,"&lt;="&amp;DATE(2020,12,31),'[1]Cases Opened'!M5:M8004,"Closed")+COUNTIFS('[1]Cases Pending from Prior Years'!G5:G8004,A23,'[1]Cases Pending from Prior Years'!N5:N8004,"Acquittal",'[1]Cases Pending from Prior Years'!K5:K8004,"&gt;="&amp;DATE(2020,1,1),'[1]Cases Pending from Prior Years'!K5:K8004,"&lt;="&amp;DATE(2020,12,31),'[1]Cases Pending from Prior Years'!M5:M8004,"Closed")</f>
        <v>0</v>
      </c>
      <c r="K23" s="10">
        <f>COUNTIFS('[1]Cases Opened'!G5:G8004,A23,'[1]Cases Opened'!N5:N8004,"Dismissal",'[1]Cases Opened'!K5:K8004,"&gt;="&amp;DATE(2020,1,1),'[1]Cases Opened'!K5:K8004,"&lt;="&amp;DATE(2020,12,31),'[1]Cases Opened'!M5:M8004,"Closed")+COUNTIFS('[1]Cases Pending from Prior Years'!G5:G8004,A23,'[1]Cases Pending from Prior Years'!N5:N8004,"Dismissal",'[1]Cases Pending from Prior Years'!K5:K8004,"&gt;="&amp;DATE(2020,1,1),'[1]Cases Pending from Prior Years'!K5:K8004,"&lt;="&amp;DATE(2020,12,31),'[1]Cases Pending from Prior Years'!M5:M8004,"Closed")</f>
        <v>0</v>
      </c>
      <c r="L23" s="13">
        <f>COUNTIFS('[1]Cases Opened'!G5:G8004,A23,'[1]Cases Opened'!O5:O8004,"Exonerated",'[1]Cases Opened'!K5:K8004,"&gt;="&amp;DATE(2020,1,1),'[1]Cases Opened'!K5:K8004,"&lt;="&amp;DATE(2020,12,31),'[1]Cases Opened'!M5:M8004,"Closed")+COUNTIFS('[1]Cases Pending from Prior Years'!G5:G8004,A23,'[1]Cases Pending from Prior Years'!O5:O8004,"Exonerated",'[1]Cases Pending from Prior Years'!K5:K8004,"&gt;="&amp;DATE(2020,1,1),'[1]Cases Pending from Prior Years'!K5:K8004,"&lt;="&amp;DATE(2020,12,31),'[1]Cases Pending from Prior Years'!M5:M8004,"Closed")</f>
        <v>0</v>
      </c>
      <c r="M23" s="12">
        <f>COUNTIFS('[1]Cases Opened'!G5:G8004,A23,'[1]Cases Opened'!O5:O8004,"Not Sustained",'[1]Cases Opened'!K5:K8004,"&gt;="&amp;DATE(2020,1,1),'[1]Cases Opened'!K5:K8004,"&lt;="&amp;DATE(2020,12,31),'[1]Cases Opened'!M5:M8004,"Closed")+COUNTIFS('[1]Cases Pending from Prior Years'!G5:G8004,A23,'[1]Cases Pending from Prior Years'!O5:O8004,"Not Sustained",'[1]Cases Pending from Prior Years'!K5:K8004,"&gt;="&amp;DATE(2020,1,1),'[1]Cases Pending from Prior Years'!K5:K8004,"&lt;="&amp;DATE(2020,12,31),'[1]Cases Pending from Prior Years'!M5:M8004,"Closed")</f>
        <v>0</v>
      </c>
      <c r="N23" s="12">
        <f>COUNTIFS('[1]Cases Opened'!G5:G8004,A23,'[1]Cases Opened'!O5:O8004,"Unfounded",'[1]Cases Opened'!K5:K8004,"&gt;="&amp;DATE(2020,1,1),'[1]Cases Opened'!K5:K8004,"&lt;="&amp;DATE(2020,12,31),'[1]Cases Opened'!M5:M8004,"Closed")+COUNTIFS('[1]Cases Pending from Prior Years'!G5:G8004,A23,'[1]Cases Pending from Prior Years'!O5:O8004,"Unfounded",'[1]Cases Pending from Prior Years'!K5:K8004,"&gt;="&amp;DATE(2020,1,1),'[1]Cases Pending from Prior Years'!K5:K8004,"&lt;="&amp;DATE(2020,12,31),'[1]Cases Pending from Prior Years'!M5:M8004,"Closed")</f>
        <v>0</v>
      </c>
      <c r="O23" s="12">
        <f>COUNTIFS('[1]Cases Opened'!G5:G8004,A23,'[1]Cases Opened'!O5:O8004,"Administratively Closed",'[1]Cases Opened'!K5:K8004,"&gt;="&amp;DATE(2020,1,1),'[1]Cases Opened'!K5:K8004,"&lt;="&amp;DATE(2020,12,31),'[1]Cases Opened'!M5:M8004,"Closed")+COUNTIFS('[1]Cases Pending from Prior Years'!G5:G8004,A23,'[1]Cases Pending from Prior Years'!O5:O8004,"Administratively Closed",'[1]Cases Pending from Prior Years'!K5:K8004,"&gt;="&amp;DATE(2020,1,1),'[1]Cases Pending from Prior Years'!K5:K8004,"&lt;="&amp;DATE(2020,12,31),'[1]Cases Pending from Prior Years'!M5:M8004,"Closed")</f>
        <v>0</v>
      </c>
      <c r="P23" s="11">
        <f>COUNTIFS('[1]Cases Opened'!G5:G8004,A23,'[1]Cases Opened'!O5:O8004,"Sustained",'[1]Cases Opened'!K5:K8004,"&gt;="&amp;DATE(2020,1,1),'[1]Cases Opened'!K5:K8004,"&lt;="&amp;DATE(2020,12,31),'[1]Cases Opened'!M5:M8004,"Closed")+COUNTIFS('[1]Cases Pending from Prior Years'!G5:G8004,A23,'[1]Cases Pending from Prior Years'!O5:O8004,"Sustained",'[1]Cases Pending from Prior Years'!K5:K8004,"&gt;="&amp;DATE(2020,1,1),'[1]Cases Pending from Prior Years'!K5:K8004,"&lt;="&amp;DATE(2020,12,31),'[1]Cases Pending from Prior Years'!M5:M8004,"Closed")</f>
        <v>0</v>
      </c>
      <c r="Q23" s="10">
        <f t="shared" si="0"/>
        <v>0</v>
      </c>
    </row>
    <row r="24" spans="1:17" x14ac:dyDescent="0.25">
      <c r="A24" s="9" t="s">
        <v>4</v>
      </c>
      <c r="B24">
        <f>'[1]Q1 Summary Template'!B24</f>
        <v>0</v>
      </c>
      <c r="C24">
        <f>COUNTIFS('[1]Cases Opened'!G5:G8004,A24,'[1]Cases Opened'!B5:B8004,"&gt;="&amp;DATE(2020,1,1),'[1]Cases Opened'!B5:B8004,"&lt;="&amp;DATE(2020,12,31))</f>
        <v>1</v>
      </c>
      <c r="D24">
        <f>COUNTIFS('[1]Cases Opened'!G5:G8004,A24,'[1]Cases Opened'!K5:K8004,"&gt;="&amp;DATE(2020,1,1),'[1]Cases Opened'!K5:K8004,"&lt;="&amp;DATE(2020,12,31),'[1]Cases Opened'!M5:M8004,"Closed")+COUNTIFS('[1]Cases Pending from Prior Years'!G5:G8004,A24,'[1]Cases Pending from Prior Years'!K5:K8004,"&gt;="&amp;DATE(2020,1,1),'[1]Cases Pending from Prior Years'!K5:K8004,"&lt;="&amp;DATE(2020,12,31),'[1]Cases Pending from Prior Years'!M5:M8004,"Closed")</f>
        <v>1</v>
      </c>
      <c r="E24" s="8">
        <f>COUNTIFS('[1]Cases Opened'!G5:G8004,A24,'[1]Cases Opened'!E5:E8004,"Agency",'[1]Cases Opened'!K5:K8004,"&gt;="&amp;DATE(2020,1,1),'[1]Cases Opened'!K5:K8004,"&lt;="&amp;DATE(2020,12,31),'[1]Cases Opened'!M5:M8004,"Closed")+COUNTIFS('[1]Cases Pending from Prior Years'!G5:G8004,A24,'[1]Cases Pending from Prior Years'!E5:E8004,"Agency",'[1]Cases Pending from Prior Years'!K5:K8004,"&gt;="&amp;DATE(2020,1,1),'[1]Cases Pending from Prior Years'!K5:K8004,"&lt;="&amp;DATE(2020,12,31),'[1]Cases Pending from Prior Years'!M5:M8004,"Closed")</f>
        <v>1</v>
      </c>
      <c r="F24" s="7">
        <f>COUNTIFS('[1]Cases Opened'!G5:G8004,A24,'[1]Cases Opened'!E5:E8004,"Civilian",'[1]Cases Opened'!K5:K8004,"&gt;="&amp;DATE(2020,1,1),'[1]Cases Opened'!K5:K8004,"&lt;="&amp;DATE(2020,12,31),'[1]Cases Opened'!M5:M8004,"Closed")+COUNTIFS('[1]Cases Pending from Prior Years'!G5:G8004,A24,'[1]Cases Pending from Prior Years'!E5:E8004,"Civilian",'[1]Cases Pending from Prior Years'!K5:K8004,"&gt;="&amp;DATE(2020,1,1),'[1]Cases Pending from Prior Years'!K5:K8004,"&lt;="&amp;DATE(2020,12,31),'[1]Cases Pending from Prior Years'!M5:M8004,"Closed")</f>
        <v>0</v>
      </c>
      <c r="G24" s="6">
        <f>COUNTIFS('[1]Cases Opened'!G5:G8004,A24,'[1]Cases Opened'!E5:E8004,"Anonymous",'[1]Cases Opened'!K5:K8004,"&gt;="&amp;DATE(2020,1,1),'[1]Cases Opened'!K5:K8004,"&lt;="&amp;DATE(2020,12,31),'[1]Cases Opened'!M5:M8004,"Closed")+COUNTIFS('[1]Cases Pending from Prior Years'!G5:G8004,A24,'[1]Cases Pending from Prior Years'!E5:E8004,"Anonymous",'[1]Cases Pending from Prior Years'!K5:K8004,"&gt;="&amp;DATE(2020,1,1),'[1]Cases Pending from Prior Years'!K5:K8004,"&lt;="&amp;DATE(2020,12,31),'[1]Cases Pending from Prior Years'!M5:M8004,"Closed")</f>
        <v>0</v>
      </c>
      <c r="H24">
        <f>COUNTIFS('[1]Cases Opened'!G5:G8004,A24,'[1]Cases Opened'!N5:N8004,"Conviction",'[1]Cases Opened'!K5:K8004,"&gt;="&amp;DATE(2020,1,1),'[1]Cases Opened'!K5:K8004,"&lt;="&amp;DATE(2020,12,31),'[1]Cases Opened'!M5:M8004,"Closed")+COUNTIFS('[1]Cases Pending from Prior Years'!G5:G8004,A24,'[1]Cases Pending from Prior Years'!N5:N8004,"Conviction",'[1]Cases Pending from Prior Years'!K5:K8004,"&gt;="&amp;DATE(2020,1,1),'[1]Cases Pending from Prior Years'!K5:K8004,"&lt;="&amp;DATE(2020,12,31),'[1]Cases Pending from Prior Years'!M5:M8004,"Closed")</f>
        <v>0</v>
      </c>
      <c r="I24">
        <f>COUNTIFS('[1]Cases Opened'!G5:G8004,A24,'[1]Cases Opened'!N5:N8004,"Diversion",'[1]Cases Opened'!K5:K8004,"&gt;="&amp;DATE(2020,1,1),'[1]Cases Opened'!K5:K8004,"&lt;="&amp;DATE(2020,12,31),'[1]Cases Opened'!M5:M8004,"Closed")+COUNTIFS('[1]Cases Pending from Prior Years'!G5:G8004,A24,'[1]Cases Pending from Prior Years'!N5:N8004,"Diversion",'[1]Cases Pending from Prior Years'!K5:K8004,"&gt;="&amp;DATE(2020,1,1),'[1]Cases Pending from Prior Years'!K5:K8004,"&lt;="&amp;DATE(2020,12,31),'[1]Cases Pending from Prior Years'!M5:M8004,"Closed")</f>
        <v>0</v>
      </c>
      <c r="J24">
        <f>COUNTIFS('[1]Cases Opened'!G5:G8004,A24,'[1]Cases Opened'!N5:N8004,"Acquittal",'[1]Cases Opened'!K5:K8004,"&gt;="&amp;DATE(2020,1,1),'[1]Cases Opened'!K5:K8004,"&lt;="&amp;DATE(2020,12,31),'[1]Cases Opened'!M5:M8004,"Closed")+COUNTIFS('[1]Cases Pending from Prior Years'!G5:G8004,A24,'[1]Cases Pending from Prior Years'!N5:N8004,"Acquittal",'[1]Cases Pending from Prior Years'!K5:K8004,"&gt;="&amp;DATE(2020,1,1),'[1]Cases Pending from Prior Years'!K5:K8004,"&lt;="&amp;DATE(2020,12,31),'[1]Cases Pending from Prior Years'!M5:M8004,"Closed")</f>
        <v>0</v>
      </c>
      <c r="K24">
        <f>COUNTIFS('[1]Cases Opened'!G5:G8004,A24,'[1]Cases Opened'!N5:N8004,"Dismissal",'[1]Cases Opened'!K5:K8004,"&gt;="&amp;DATE(2020,1,1),'[1]Cases Opened'!K5:K8004,"&lt;="&amp;DATE(2020,12,31),'[1]Cases Opened'!M5:M8004,"Closed")+COUNTIFS('[1]Cases Pending from Prior Years'!G5:G8004,A24,'[1]Cases Pending from Prior Years'!N5:N8004,"Dismissal",'[1]Cases Pending from Prior Years'!K5:K8004,"&gt;="&amp;DATE(2020,1,1),'[1]Cases Pending from Prior Years'!K5:K8004,"&lt;="&amp;DATE(2020,12,31),'[1]Cases Pending from Prior Years'!M5:M8004,"Closed")</f>
        <v>0</v>
      </c>
      <c r="L24" s="8">
        <f>COUNTIFS('[1]Cases Opened'!G5:G8004,A24,'[1]Cases Opened'!O5:O8004,"Exonerated",'[1]Cases Opened'!K5:K8004,"&gt;="&amp;DATE(2020,1,1),'[1]Cases Opened'!K5:K8004,"&lt;="&amp;DATE(2020,12,31),'[1]Cases Opened'!M5:M8004,"Closed")+COUNTIFS('[1]Cases Pending from Prior Years'!G5:G8004,A24,'[1]Cases Pending from Prior Years'!O5:O8004,"Exonerated",'[1]Cases Pending from Prior Years'!K5:K8004,"&gt;="&amp;DATE(2020,1,1),'[1]Cases Pending from Prior Years'!K5:K8004,"&lt;="&amp;DATE(2020,12,31),'[1]Cases Pending from Prior Years'!M5:M8004,"Closed")</f>
        <v>0</v>
      </c>
      <c r="M24" s="7">
        <f>COUNTIFS('[1]Cases Opened'!G5:G8004,A24,'[1]Cases Opened'!O5:O8004,"Not Sustained",'[1]Cases Opened'!K5:K8004,"&gt;="&amp;DATE(2020,1,1),'[1]Cases Opened'!K5:K8004,"&lt;="&amp;DATE(2020,12,31),'[1]Cases Opened'!M5:M8004,"Closed")+COUNTIFS('[1]Cases Pending from Prior Years'!G5:G8004,A24,'[1]Cases Pending from Prior Years'!O5:O8004,"Not Sustained",'[1]Cases Pending from Prior Years'!K5:K8004,"&gt;="&amp;DATE(2020,1,1),'[1]Cases Pending from Prior Years'!K5:K8004,"&lt;="&amp;DATE(2020,12,31),'[1]Cases Pending from Prior Years'!M5:M8004,"Closed")</f>
        <v>0</v>
      </c>
      <c r="N24" s="7">
        <f>COUNTIFS('[1]Cases Opened'!G5:G8004,A24,'[1]Cases Opened'!O5:O8004,"Unfounded",'[1]Cases Opened'!K5:K8004,"&gt;="&amp;DATE(2020,1,1),'[1]Cases Opened'!K5:K8004,"&lt;="&amp;DATE(2020,12,31),'[1]Cases Opened'!M5:M8004,"Closed")+COUNTIFS('[1]Cases Pending from Prior Years'!G5:G8004,A24,'[1]Cases Pending from Prior Years'!O5:O8004,"Unfounded",'[1]Cases Pending from Prior Years'!K5:K8004,"&gt;="&amp;DATE(2020,1,1),'[1]Cases Pending from Prior Years'!K5:K8004,"&lt;="&amp;DATE(2020,12,31),'[1]Cases Pending from Prior Years'!M5:M8004,"Closed")</f>
        <v>0</v>
      </c>
      <c r="O24" s="7">
        <f>COUNTIFS('[1]Cases Opened'!G5:G8004,A24,'[1]Cases Opened'!O5:O8004,"Administratively Closed",'[1]Cases Opened'!K5:K8004,"&gt;="&amp;DATE(2020,1,1),'[1]Cases Opened'!K5:K8004,"&lt;="&amp;DATE(2020,12,31),'[1]Cases Opened'!M5:M8004,"Closed")+COUNTIFS('[1]Cases Pending from Prior Years'!G5:G8004,A24,'[1]Cases Pending from Prior Years'!O5:O8004,"Administratively Closed",'[1]Cases Pending from Prior Years'!K5:K8004,"&gt;="&amp;DATE(2020,1,1),'[1]Cases Pending from Prior Years'!K5:K8004,"&lt;="&amp;DATE(2020,12,31),'[1]Cases Pending from Prior Years'!M5:M8004,"Closed")</f>
        <v>0</v>
      </c>
      <c r="P24" s="6">
        <f>COUNTIFS('[1]Cases Opened'!G5:G8004,A24,'[1]Cases Opened'!O5:O8004,"Sustained",'[1]Cases Opened'!K5:K8004,"&gt;="&amp;DATE(2020,1,1),'[1]Cases Opened'!K5:K8004,"&lt;="&amp;DATE(2020,12,31),'[1]Cases Opened'!M5:M8004,"Closed")+COUNTIFS('[1]Cases Pending from Prior Years'!G5:G8004,A24,'[1]Cases Pending from Prior Years'!O5:O8004,"Sustained",'[1]Cases Pending from Prior Years'!K5:K8004,"&gt;="&amp;DATE(2020,1,1),'[1]Cases Pending from Prior Years'!K5:K8004,"&lt;="&amp;DATE(2020,12,31),'[1]Cases Pending from Prior Years'!M5:M8004,"Closed")</f>
        <v>1</v>
      </c>
      <c r="Q24" s="5">
        <f t="shared" si="0"/>
        <v>0</v>
      </c>
    </row>
    <row r="27" spans="1:17" x14ac:dyDescent="0.25">
      <c r="A27" s="4" t="s">
        <v>3</v>
      </c>
      <c r="B27" s="1">
        <f>SUM(C16:C24)</f>
        <v>2</v>
      </c>
    </row>
    <row r="28" spans="1:17" x14ac:dyDescent="0.25">
      <c r="A28" s="2" t="s">
        <v>2</v>
      </c>
      <c r="B28" s="3">
        <f>SUM(D16:D24)</f>
        <v>3</v>
      </c>
    </row>
    <row r="29" spans="1:17" x14ac:dyDescent="0.25">
      <c r="A29" s="2" t="s">
        <v>1</v>
      </c>
      <c r="B29" s="3">
        <f>SUM(Q16:Q24)</f>
        <v>0</v>
      </c>
    </row>
    <row r="30" spans="1:17" x14ac:dyDescent="0.25">
      <c r="A30" s="2" t="s">
        <v>0</v>
      </c>
      <c r="B30" s="1">
        <v>0</v>
      </c>
    </row>
  </sheetData>
  <sheetProtection selectLockedCells="1"/>
  <protectedRanges>
    <protectedRange algorithmName="SHA-512" hashValue="gi3VEBsClMBm5ZYaNDri7FWBNwDXMHI/6BbaJpZT4CKUVzZ6j6M+rV7P/X4AqeW5xNyebsIEtoBcXDbYpNv/HA==" saltValue="zo6CQH4BIsVziyNBE+9IKQ==" spinCount="100000" sqref="C16:O24 Q16:Q24" name="Annual Summary"/>
  </protectedRanges>
  <mergeCells count="9">
    <mergeCell ref="E14:G14"/>
    <mergeCell ref="H14:K14"/>
    <mergeCell ref="L14:P14"/>
    <mergeCell ref="A3:Q3"/>
    <mergeCell ref="A4:Q4"/>
    <mergeCell ref="A5:Q6"/>
    <mergeCell ref="K8:L8"/>
    <mergeCell ref="K9:L9"/>
    <mergeCell ref="A11:Q12"/>
  </mergeCells>
  <pageMargins left="0.25" right="0.25" top="0.75" bottom="0.75" header="0.3" footer="0.3"/>
  <pageSetup scale="83" fitToHeight="0" orientation="landscape" r:id="rId1"/>
  <headerFooter>
    <oddFooter>&amp;LFirst Quarter Internal Affairs Summary&amp;R&amp;D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Summary Template</vt:lpstr>
      <vt:lpstr>'Annual Summary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Dies</dc:creator>
  <cp:lastModifiedBy>Vincent Dies</cp:lastModifiedBy>
  <dcterms:created xsi:type="dcterms:W3CDTF">2021-08-03T18:30:32Z</dcterms:created>
  <dcterms:modified xsi:type="dcterms:W3CDTF">2021-08-03T18:34:46Z</dcterms:modified>
</cp:coreProperties>
</file>